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600"/>
  </bookViews>
  <sheets>
    <sheet name="Управление (19.12) (2)" sheetId="5" r:id="rId1"/>
    <sheet name="Управление (19.12)" sheetId="4" r:id="rId2"/>
    <sheet name="Управление на 8.07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5"/>
  <c r="I13"/>
  <c r="I21"/>
  <c r="L14"/>
  <c r="L22"/>
  <c r="L13"/>
  <c r="L12"/>
  <c r="J13"/>
  <c r="H21"/>
  <c r="J21"/>
  <c r="K21"/>
  <c r="L21"/>
  <c r="K13"/>
  <c r="H13"/>
  <c r="J14"/>
  <c r="H14"/>
  <c r="M14"/>
  <c r="N14"/>
  <c r="O14"/>
  <c r="M13"/>
  <c r="N13"/>
  <c r="O13"/>
  <c r="I14"/>
  <c r="K14"/>
  <c r="P54"/>
  <c r="P53"/>
  <c r="P52"/>
  <c r="J51"/>
  <c r="I51"/>
  <c r="H51"/>
  <c r="G51"/>
  <c r="F51"/>
  <c r="P51" s="1"/>
  <c r="P50"/>
  <c r="P49"/>
  <c r="P48"/>
  <c r="K47"/>
  <c r="J47"/>
  <c r="I47"/>
  <c r="H47"/>
  <c r="G47"/>
  <c r="P47" s="1"/>
  <c r="P46"/>
  <c r="P45"/>
  <c r="P44"/>
  <c r="O43"/>
  <c r="N43"/>
  <c r="M43"/>
  <c r="L43"/>
  <c r="K43"/>
  <c r="J43"/>
  <c r="I43"/>
  <c r="H43"/>
  <c r="G43"/>
  <c r="P43" s="1"/>
  <c r="P42"/>
  <c r="J42"/>
  <c r="J34" s="1"/>
  <c r="L41"/>
  <c r="L39" s="1"/>
  <c r="K41"/>
  <c r="K33" s="1"/>
  <c r="J41"/>
  <c r="I41"/>
  <c r="P41" s="1"/>
  <c r="P40"/>
  <c r="J39"/>
  <c r="I39"/>
  <c r="H39"/>
  <c r="G39"/>
  <c r="P38"/>
  <c r="P37"/>
  <c r="P36"/>
  <c r="O35"/>
  <c r="N35"/>
  <c r="M35"/>
  <c r="L35"/>
  <c r="K35"/>
  <c r="J35"/>
  <c r="G35"/>
  <c r="P35" s="1"/>
  <c r="L34"/>
  <c r="L31" s="1"/>
  <c r="K34"/>
  <c r="J33"/>
  <c r="J31" s="1"/>
  <c r="I33"/>
  <c r="I31" s="1"/>
  <c r="P32"/>
  <c r="H31"/>
  <c r="P30"/>
  <c r="G30"/>
  <c r="P29"/>
  <c r="P28"/>
  <c r="L27"/>
  <c r="K27"/>
  <c r="J27"/>
  <c r="G27"/>
  <c r="F27"/>
  <c r="P27" s="1"/>
  <c r="K22"/>
  <c r="J22"/>
  <c r="H22"/>
  <c r="G21"/>
  <c r="L20"/>
  <c r="L19" s="1"/>
  <c r="L11" s="1"/>
  <c r="K20"/>
  <c r="P20" s="1"/>
  <c r="O19"/>
  <c r="O11" s="1"/>
  <c r="N19"/>
  <c r="N11" s="1"/>
  <c r="M19"/>
  <c r="M11" s="1"/>
  <c r="G19"/>
  <c r="F19"/>
  <c r="E19"/>
  <c r="I18"/>
  <c r="P18" s="1"/>
  <c r="P17"/>
  <c r="P16"/>
  <c r="O15"/>
  <c r="N15"/>
  <c r="M15"/>
  <c r="L15"/>
  <c r="K15"/>
  <c r="J15"/>
  <c r="I15"/>
  <c r="G15"/>
  <c r="P15" s="1"/>
  <c r="F15"/>
  <c r="K12"/>
  <c r="J12"/>
  <c r="P12" s="1"/>
  <c r="I12"/>
  <c r="P23" i="4"/>
  <c r="I25"/>
  <c r="J25"/>
  <c r="K25"/>
  <c r="L25"/>
  <c r="J26"/>
  <c r="K26"/>
  <c r="L26"/>
  <c r="P12"/>
  <c r="P31"/>
  <c r="L14"/>
  <c r="L21"/>
  <c r="I14"/>
  <c r="I13"/>
  <c r="I12"/>
  <c r="I22"/>
  <c r="I19" i="5" l="1"/>
  <c r="I11" s="1"/>
  <c r="J19"/>
  <c r="J11" s="1"/>
  <c r="P21"/>
  <c r="K31"/>
  <c r="P31" s="1"/>
  <c r="P26"/>
  <c r="P34"/>
  <c r="H19"/>
  <c r="H11" s="1"/>
  <c r="P22"/>
  <c r="I23"/>
  <c r="P25"/>
  <c r="K39"/>
  <c r="P39" s="1"/>
  <c r="K19"/>
  <c r="K11" s="1"/>
  <c r="P33"/>
  <c r="L22" i="4"/>
  <c r="K21"/>
  <c r="J21"/>
  <c r="F19"/>
  <c r="P30"/>
  <c r="P29"/>
  <c r="G30"/>
  <c r="G27" s="1"/>
  <c r="F27"/>
  <c r="H39"/>
  <c r="P41"/>
  <c r="P37"/>
  <c r="P38"/>
  <c r="P32"/>
  <c r="J12"/>
  <c r="L20"/>
  <c r="L12" s="1"/>
  <c r="K20"/>
  <c r="K12" s="1"/>
  <c r="K22"/>
  <c r="J22"/>
  <c r="J19" s="1"/>
  <c r="I21"/>
  <c r="I33"/>
  <c r="I41"/>
  <c r="I39" s="1"/>
  <c r="K27"/>
  <c r="L27"/>
  <c r="J27"/>
  <c r="K14"/>
  <c r="K34"/>
  <c r="L34"/>
  <c r="L13"/>
  <c r="J33"/>
  <c r="K35"/>
  <c r="L35"/>
  <c r="J35"/>
  <c r="L41"/>
  <c r="L39" s="1"/>
  <c r="K41"/>
  <c r="K33" s="1"/>
  <c r="J41"/>
  <c r="J39" s="1"/>
  <c r="J42"/>
  <c r="J34" s="1"/>
  <c r="K47"/>
  <c r="P54"/>
  <c r="P53"/>
  <c r="P52"/>
  <c r="J51"/>
  <c r="I51"/>
  <c r="H51"/>
  <c r="G51"/>
  <c r="F51"/>
  <c r="P51" s="1"/>
  <c r="P50"/>
  <c r="P49"/>
  <c r="P48"/>
  <c r="J47"/>
  <c r="I47"/>
  <c r="H47"/>
  <c r="G47"/>
  <c r="P46"/>
  <c r="P45"/>
  <c r="P44"/>
  <c r="O43"/>
  <c r="N43"/>
  <c r="M43"/>
  <c r="L43"/>
  <c r="K43"/>
  <c r="J43"/>
  <c r="I43"/>
  <c r="H43"/>
  <c r="G43"/>
  <c r="P40"/>
  <c r="G39"/>
  <c r="P36"/>
  <c r="O35"/>
  <c r="N35"/>
  <c r="P35" s="1"/>
  <c r="M35"/>
  <c r="G35"/>
  <c r="H31"/>
  <c r="P28"/>
  <c r="H22"/>
  <c r="H21"/>
  <c r="H13" s="1"/>
  <c r="G21"/>
  <c r="G19" s="1"/>
  <c r="P20"/>
  <c r="O19"/>
  <c r="N19"/>
  <c r="M19"/>
  <c r="E19"/>
  <c r="I18"/>
  <c r="I15" s="1"/>
  <c r="P17"/>
  <c r="P16"/>
  <c r="O15"/>
  <c r="N15"/>
  <c r="M15"/>
  <c r="L15"/>
  <c r="K15"/>
  <c r="J15"/>
  <c r="G15"/>
  <c r="F15"/>
  <c r="I22" i="3"/>
  <c r="I15"/>
  <c r="I18"/>
  <c r="P14"/>
  <c r="P12"/>
  <c r="P11" i="5" l="1"/>
  <c r="P19"/>
  <c r="K23"/>
  <c r="L23"/>
  <c r="P14"/>
  <c r="J23"/>
  <c r="P13"/>
  <c r="H19" i="4"/>
  <c r="I23"/>
  <c r="K23"/>
  <c r="K31"/>
  <c r="J13"/>
  <c r="J23"/>
  <c r="J11" s="1"/>
  <c r="P34"/>
  <c r="P26"/>
  <c r="L23"/>
  <c r="K39"/>
  <c r="P33"/>
  <c r="P43"/>
  <c r="I31"/>
  <c r="L31"/>
  <c r="J31"/>
  <c r="J14"/>
  <c r="P14" s="1"/>
  <c r="P42"/>
  <c r="P47"/>
  <c r="K13"/>
  <c r="P39"/>
  <c r="L19"/>
  <c r="K19"/>
  <c r="P22"/>
  <c r="P21"/>
  <c r="I19"/>
  <c r="P27"/>
  <c r="P15"/>
  <c r="P18"/>
  <c r="P20" i="3"/>
  <c r="F19"/>
  <c r="I19"/>
  <c r="J19"/>
  <c r="K19"/>
  <c r="L19"/>
  <c r="M19"/>
  <c r="N19"/>
  <c r="O19"/>
  <c r="E19"/>
  <c r="P23" i="5" l="1"/>
  <c r="I11" i="4"/>
  <c r="P11" s="1"/>
  <c r="K11"/>
  <c r="P13"/>
  <c r="P25"/>
  <c r="P19"/>
  <c r="H21" i="3"/>
  <c r="H22"/>
  <c r="P22" s="1"/>
  <c r="H13" l="1"/>
  <c r="P13" s="1"/>
  <c r="H19"/>
  <c r="P54"/>
  <c r="P53"/>
  <c r="P52"/>
  <c r="J51"/>
  <c r="I51"/>
  <c r="H51"/>
  <c r="G51"/>
  <c r="F51"/>
  <c r="P50"/>
  <c r="P49"/>
  <c r="P48"/>
  <c r="J47"/>
  <c r="I47"/>
  <c r="H47"/>
  <c r="G47"/>
  <c r="P46"/>
  <c r="P45"/>
  <c r="P44"/>
  <c r="O43"/>
  <c r="N43"/>
  <c r="M43"/>
  <c r="L43"/>
  <c r="K43"/>
  <c r="J43"/>
  <c r="I43"/>
  <c r="H43"/>
  <c r="G43"/>
  <c r="P42"/>
  <c r="P41"/>
  <c r="P40"/>
  <c r="G39"/>
  <c r="P39" s="1"/>
  <c r="P38"/>
  <c r="P37"/>
  <c r="P36"/>
  <c r="O35"/>
  <c r="N35"/>
  <c r="M35"/>
  <c r="L35"/>
  <c r="G35"/>
  <c r="P34"/>
  <c r="P33"/>
  <c r="P32"/>
  <c r="J31"/>
  <c r="I31"/>
  <c r="H31"/>
  <c r="O15"/>
  <c r="N15"/>
  <c r="M15"/>
  <c r="L15"/>
  <c r="G21"/>
  <c r="G30"/>
  <c r="K15"/>
  <c r="J15"/>
  <c r="P23"/>
  <c r="G19" l="1"/>
  <c r="P21"/>
  <c r="P19" s="1"/>
  <c r="P47"/>
  <c r="P43"/>
  <c r="P51"/>
  <c r="P16"/>
  <c r="P17"/>
  <c r="P18"/>
  <c r="P28"/>
  <c r="P29"/>
  <c r="P30"/>
  <c r="G27"/>
  <c r="F27"/>
  <c r="G15"/>
  <c r="F15"/>
  <c r="P15" l="1"/>
  <c r="P27"/>
</calcChain>
</file>

<file path=xl/sharedStrings.xml><?xml version="1.0" encoding="utf-8"?>
<sst xmlns="http://schemas.openxmlformats.org/spreadsheetml/2006/main" count="210" uniqueCount="30">
  <si>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</si>
  <si>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</si>
  <si>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</si>
  <si>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</si>
  <si>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</si>
  <si>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</si>
  <si>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</si>
  <si>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</si>
  <si>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</si>
  <si>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</si>
  <si>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</si>
  <si>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</si>
  <si>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</si>
  <si>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t>3-1.</t>
  </si>
  <si>
    <t>6.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</si>
  <si>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</si>
  <si>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</si>
  <si>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</si>
  <si>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</si>
  <si>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</si>
  <si>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  </r>
  </si>
  <si>
    <t>Переподготовка лиц, замещающих муниципальные должности, и муниципальных служащих</t>
  </si>
  <si>
    <t>Повышение квалификации лиц, замещающих муниципальные должности, и муниципальных служащих</t>
  </si>
  <si>
    <r>
      <t xml:space="preserve">Отдельное мероприетие:   </t>
    </r>
    <r>
      <rPr>
        <b/>
        <sz val="11"/>
        <color theme="1"/>
        <rFont val="Times New Roman"/>
        <family val="1"/>
        <charset val="204"/>
      </rPr>
      <t xml:space="preserve">Повышение квалификации муниципальных служащих </t>
    </r>
  </si>
  <si>
    <t>3-2.</t>
  </si>
  <si>
    <t>3.2.1</t>
  </si>
  <si>
    <t>3.2.2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</si>
  <si>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2020 - 2030 годы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</si>
  <si>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</si>
  <si>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Обеспечение проведения частичной мобилизации на территории Нолинского района</t>
    </r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</si>
</sst>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"/>
    <numFmt numFmtId="166" formatCode="0.000"/>
    <numFmt numFmtId="167" formatCode="0.0000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right"/>
    </xf>
    <xf numFmtId="164" fontId="0" fillId="0" borderId="0" xfId="0" applyNumberFormat="1"/>
    <xf numFmtId="2" fontId="5" fillId="0" borderId="1" xfId="0" applyNumberFormat="1" applyFont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Fill="1" applyAlignment="1"/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2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2" fontId="0" fillId="0" borderId="0" xfId="0" applyNumberFormat="1"/>
    <xf numFmtId="167" fontId="5" fillId="0" borderId="1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  <pageSetUpPr fitToPage="1"/>
  </sheetPr>
  <dimension ref="A1:Q54"/>
  <sheetViews>
    <sheetView tabSelected="1" zoomScale="80" zoomScaleNormal="80" workbookViewId="0">
      <selection activeCell="M23" sqref="M23:O23"/>
    </sheetView>
  </sheetViews>
  <sheetFormatPr defaultRowHeight="15"/>
  <cols>
    <col min="1" max="1" width="8.5703125" customWidth="1"/>
    <col min="2" max="2" width="31.7109375" customWidth="1"/>
    <col min="3" max="3" width="27.140625" customWidth="1"/>
    <col min="4" max="4" width="0.85546875" hidden="1" customWidth="1"/>
    <col min="5" max="5" width="10.85546875" customWidth="1"/>
    <col min="6" max="6" width="11.28515625" customWidth="1"/>
    <col min="7" max="7" width="11.7109375" customWidth="1"/>
    <col min="8" max="8" width="12.85546875" customWidth="1"/>
    <col min="9" max="9" width="12.5703125" customWidth="1"/>
    <col min="10" max="10" width="11" style="21" customWidth="1"/>
    <col min="11" max="11" width="10.28515625" style="21" customWidth="1"/>
    <col min="12" max="12" width="11.5703125" style="21" customWidth="1"/>
    <col min="13" max="13" width="10.28515625" customWidth="1"/>
    <col min="14" max="14" width="10.140625" customWidth="1"/>
    <col min="15" max="15" width="11.7109375" customWidth="1"/>
    <col min="16" max="16" width="16.28515625" customWidth="1"/>
    <col min="17" max="17" width="23.28515625" customWidth="1"/>
  </cols>
  <sheetData>
    <row r="1" spans="1:17" ht="15" customHeight="1">
      <c r="E1" s="53" t="s">
        <v>28</v>
      </c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7" ht="15" customHeight="1"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7" ht="9.75" customHeight="1"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7" ht="5.25" customHeight="1"/>
    <row r="5" spans="1:17" ht="6" customHeight="1">
      <c r="A5" s="54" t="s">
        <v>27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7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7" ht="15" customHeight="1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7" ht="9.9499999999999993" customHeight="1">
      <c r="D8" s="1"/>
      <c r="E8" s="1"/>
      <c r="F8" s="1"/>
      <c r="G8" s="1"/>
      <c r="H8" s="1"/>
      <c r="I8" s="1"/>
      <c r="J8" s="22"/>
      <c r="K8" s="22"/>
      <c r="L8" s="22"/>
      <c r="M8" s="1"/>
      <c r="N8" s="1"/>
      <c r="O8" s="1"/>
    </row>
    <row r="9" spans="1:17" ht="15.75">
      <c r="A9" s="55" t="s">
        <v>0</v>
      </c>
      <c r="B9" s="56" t="s">
        <v>1</v>
      </c>
      <c r="C9" s="57" t="s">
        <v>2</v>
      </c>
      <c r="D9" s="58" t="s">
        <v>8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  <c r="P9" s="2"/>
    </row>
    <row r="10" spans="1:17" ht="31.5" customHeight="1">
      <c r="A10" s="55"/>
      <c r="B10" s="56"/>
      <c r="C10" s="57"/>
      <c r="D10" s="3"/>
      <c r="E10" s="4">
        <v>2020</v>
      </c>
      <c r="F10" s="4">
        <v>2021</v>
      </c>
      <c r="G10" s="4">
        <v>2022</v>
      </c>
      <c r="H10" s="4">
        <v>2023</v>
      </c>
      <c r="I10" s="23">
        <v>2024</v>
      </c>
      <c r="J10" s="23">
        <v>2025</v>
      </c>
      <c r="K10" s="23">
        <v>2026</v>
      </c>
      <c r="L10" s="23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7" ht="15.75">
      <c r="A11" s="49"/>
      <c r="B11" s="52" t="s">
        <v>11</v>
      </c>
      <c r="C11" s="10" t="s">
        <v>4</v>
      </c>
      <c r="D11" s="6"/>
      <c r="E11" s="24">
        <v>22922.162209999999</v>
      </c>
      <c r="F11" s="20">
        <v>23500.49</v>
      </c>
      <c r="G11" s="20">
        <v>26288.067999999999</v>
      </c>
      <c r="H11" s="30">
        <f>H15+H19+H23+H27+H31</f>
        <v>31664.789119999998</v>
      </c>
      <c r="I11" s="20">
        <f t="shared" ref="I11:O11" si="0">I15+I19+I23+I27+I31</f>
        <v>33656.619999999995</v>
      </c>
      <c r="J11" s="20">
        <f t="shared" si="0"/>
        <v>33215.269999999997</v>
      </c>
      <c r="K11" s="20">
        <f t="shared" si="0"/>
        <v>32442.339999999997</v>
      </c>
      <c r="L11" s="20">
        <f>L15+L19+L23+L27+L31</f>
        <v>32392.319999999996</v>
      </c>
      <c r="M11" s="20">
        <f t="shared" si="0"/>
        <v>28715.3</v>
      </c>
      <c r="N11" s="20">
        <f t="shared" si="0"/>
        <v>28715.3</v>
      </c>
      <c r="O11" s="20">
        <f t="shared" si="0"/>
        <v>28715.3</v>
      </c>
      <c r="P11" s="20">
        <f>SUM(E11:O11)</f>
        <v>322227.95932999998</v>
      </c>
      <c r="Q11" s="17"/>
    </row>
    <row r="12" spans="1:17" ht="15.75">
      <c r="A12" s="50"/>
      <c r="B12" s="48"/>
      <c r="C12" s="10" t="s">
        <v>5</v>
      </c>
      <c r="D12" s="7"/>
      <c r="E12" s="19">
        <v>337.4</v>
      </c>
      <c r="F12" s="9">
        <v>316.02</v>
      </c>
      <c r="G12" s="19">
        <v>59.8</v>
      </c>
      <c r="H12" s="19">
        <v>1199.1271200000001</v>
      </c>
      <c r="I12" s="19">
        <f>I16+I20</f>
        <v>1552.7800000000002</v>
      </c>
      <c r="J12" s="19">
        <f t="shared" ref="J12:K12" si="1">J16+J20</f>
        <v>3.75</v>
      </c>
      <c r="K12" s="19">
        <f t="shared" si="1"/>
        <v>56.62</v>
      </c>
      <c r="L12" s="19">
        <f>L16+L20</f>
        <v>6.6</v>
      </c>
      <c r="M12" s="19">
        <v>1.3</v>
      </c>
      <c r="N12" s="19">
        <v>1.3</v>
      </c>
      <c r="O12" s="19">
        <v>1.3</v>
      </c>
      <c r="P12" s="19">
        <f>E12+F12+G12+H12+I12+J12+K12+L12+M12+N12+O12</f>
        <v>3535.9971200000005</v>
      </c>
      <c r="Q12" s="29"/>
    </row>
    <row r="13" spans="1:17" ht="15.75">
      <c r="A13" s="50"/>
      <c r="B13" s="48"/>
      <c r="C13" s="10" t="s">
        <v>6</v>
      </c>
      <c r="D13" s="7"/>
      <c r="E13" s="9">
        <v>2747.37</v>
      </c>
      <c r="F13" s="19">
        <v>1887.23</v>
      </c>
      <c r="G13" s="9">
        <v>2001.95</v>
      </c>
      <c r="H13" s="19">
        <f>H17+H21+H25+H33</f>
        <v>2465.9699999999998</v>
      </c>
      <c r="I13" s="31">
        <f>I17+I21+I25+I33</f>
        <v>3278.0199999999995</v>
      </c>
      <c r="J13" s="19">
        <f>J17+J21+J25+J33</f>
        <v>1475.57</v>
      </c>
      <c r="K13" s="19">
        <f t="shared" ref="K13" si="2">K17+K21+K25+K33</f>
        <v>1475.07</v>
      </c>
      <c r="L13" s="19">
        <f>L17+L21+L25+L33</f>
        <v>1475.07</v>
      </c>
      <c r="M13" s="19">
        <f t="shared" ref="M13:O13" si="3">M17+M21+M25+M33</f>
        <v>1780</v>
      </c>
      <c r="N13" s="19">
        <f t="shared" si="3"/>
        <v>1780</v>
      </c>
      <c r="O13" s="19">
        <f t="shared" si="3"/>
        <v>1780</v>
      </c>
      <c r="P13" s="19">
        <f t="shared" ref="P13" si="4">E13+F13+G13+H13+I13+J13+K13+L13+M13+N13+O13</f>
        <v>22146.25</v>
      </c>
      <c r="Q13" s="29"/>
    </row>
    <row r="14" spans="1:17" ht="24.75" customHeight="1">
      <c r="A14" s="51"/>
      <c r="B14" s="48"/>
      <c r="C14" s="11" t="s">
        <v>7</v>
      </c>
      <c r="D14" s="8"/>
      <c r="E14" s="9">
        <v>19837.392210000002</v>
      </c>
      <c r="F14" s="9">
        <v>21297.24063</v>
      </c>
      <c r="G14" s="19">
        <v>24226.317999999999</v>
      </c>
      <c r="H14" s="32">
        <f>H18+H22+H34</f>
        <v>27999.691999999999</v>
      </c>
      <c r="I14" s="19">
        <f t="shared" ref="I14:K14" si="5">I18+I22+I34</f>
        <v>28825.82</v>
      </c>
      <c r="J14" s="19">
        <f>J18+J22+J34</f>
        <v>31735.949999999997</v>
      </c>
      <c r="K14" s="19">
        <f t="shared" si="5"/>
        <v>30910.649999999998</v>
      </c>
      <c r="L14" s="19">
        <f>L18+L22+L34</f>
        <v>30910.649999999998</v>
      </c>
      <c r="M14" s="19">
        <f t="shared" ref="M14:O14" si="6">M18+M22+M34</f>
        <v>26934</v>
      </c>
      <c r="N14" s="19">
        <f t="shared" si="6"/>
        <v>26934</v>
      </c>
      <c r="O14" s="19">
        <f t="shared" si="6"/>
        <v>26934</v>
      </c>
      <c r="P14" s="19">
        <f>E14+F14+G14+H14+I14+J14+K14+L14+M14+N14+O14</f>
        <v>296545.71283999999</v>
      </c>
      <c r="Q14" s="29"/>
    </row>
    <row r="15" spans="1:17" ht="20.25" customHeight="1">
      <c r="A15" s="47">
        <v>1</v>
      </c>
      <c r="B15" s="52" t="s">
        <v>15</v>
      </c>
      <c r="C15" s="10" t="s">
        <v>4</v>
      </c>
      <c r="D15" s="6"/>
      <c r="E15" s="20">
        <v>18.7</v>
      </c>
      <c r="F15" s="24">
        <f t="shared" ref="F15:O15" si="7">SUM(F16+F17+F18)</f>
        <v>5.9300000000000006</v>
      </c>
      <c r="G15" s="20">
        <f t="shared" si="7"/>
        <v>32.9</v>
      </c>
      <c r="H15" s="20">
        <v>14.3</v>
      </c>
      <c r="I15" s="20">
        <f>SUM(I16+I17+I18)</f>
        <v>23.9</v>
      </c>
      <c r="J15" s="20">
        <f t="shared" si="7"/>
        <v>28.75</v>
      </c>
      <c r="K15" s="20">
        <f t="shared" si="7"/>
        <v>44.36</v>
      </c>
      <c r="L15" s="20">
        <f t="shared" si="7"/>
        <v>15.77</v>
      </c>
      <c r="M15" s="20">
        <f t="shared" si="7"/>
        <v>5.6</v>
      </c>
      <c r="N15" s="20">
        <f t="shared" si="7"/>
        <v>5.6</v>
      </c>
      <c r="O15" s="20">
        <f t="shared" si="7"/>
        <v>5.6</v>
      </c>
      <c r="P15" s="62">
        <f t="shared" ref="P15:P28" si="8">SUM(E15:O15)</f>
        <v>201.40999999999997</v>
      </c>
    </row>
    <row r="16" spans="1:17" ht="18" customHeight="1">
      <c r="A16" s="47"/>
      <c r="B16" s="52"/>
      <c r="C16" s="10" t="s">
        <v>5</v>
      </c>
      <c r="D16" s="7"/>
      <c r="E16" s="19">
        <v>6.7</v>
      </c>
      <c r="F16" s="19">
        <v>0.7</v>
      </c>
      <c r="G16" s="19">
        <v>27.9</v>
      </c>
      <c r="H16" s="19">
        <v>4.5</v>
      </c>
      <c r="I16" s="19">
        <v>3.4</v>
      </c>
      <c r="J16" s="19">
        <v>3.75</v>
      </c>
      <c r="K16" s="19">
        <v>32.36</v>
      </c>
      <c r="L16" s="19">
        <v>3.77</v>
      </c>
      <c r="M16" s="19">
        <v>0.6</v>
      </c>
      <c r="N16" s="19">
        <v>0.6</v>
      </c>
      <c r="O16" s="19">
        <v>0.6</v>
      </c>
      <c r="P16" s="19">
        <f t="shared" si="8"/>
        <v>84.879999999999981</v>
      </c>
    </row>
    <row r="17" spans="1:16" ht="19.5" customHeight="1">
      <c r="A17" s="47"/>
      <c r="B17" s="52"/>
      <c r="C17" s="10" t="s">
        <v>6</v>
      </c>
      <c r="D17" s="7"/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f t="shared" si="8"/>
        <v>0</v>
      </c>
    </row>
    <row r="18" spans="1:16" ht="34.5" customHeight="1">
      <c r="A18" s="47"/>
      <c r="B18" s="52"/>
      <c r="C18" s="11" t="s">
        <v>7</v>
      </c>
      <c r="D18" s="8"/>
      <c r="E18" s="19">
        <v>12</v>
      </c>
      <c r="F18" s="9">
        <v>5.23</v>
      </c>
      <c r="G18" s="19">
        <v>5</v>
      </c>
      <c r="H18" s="19">
        <v>9.8000000000000007</v>
      </c>
      <c r="I18" s="19">
        <f>10.5+10</f>
        <v>20.5</v>
      </c>
      <c r="J18" s="19">
        <v>25</v>
      </c>
      <c r="K18" s="9">
        <v>12</v>
      </c>
      <c r="L18" s="19">
        <v>12</v>
      </c>
      <c r="M18" s="19">
        <v>5</v>
      </c>
      <c r="N18" s="19">
        <v>5</v>
      </c>
      <c r="O18" s="19">
        <v>5</v>
      </c>
      <c r="P18" s="9">
        <f t="shared" si="8"/>
        <v>116.53</v>
      </c>
    </row>
    <row r="19" spans="1:16" ht="15.75">
      <c r="A19" s="47" t="s">
        <v>9</v>
      </c>
      <c r="B19" s="48" t="s">
        <v>16</v>
      </c>
      <c r="C19" s="10" t="s">
        <v>4</v>
      </c>
      <c r="D19" s="7"/>
      <c r="E19" s="20">
        <f>E20+E21+E22</f>
        <v>22514.572210000002</v>
      </c>
      <c r="F19" s="20">
        <f>F20+F21+F22-0.01</f>
        <v>22897.61563</v>
      </c>
      <c r="G19" s="20">
        <f t="shared" ref="G19:P19" si="9">G20+G21+G22</f>
        <v>26146.228999999999</v>
      </c>
      <c r="H19" s="20">
        <f t="shared" si="9"/>
        <v>31596.879119999998</v>
      </c>
      <c r="I19" s="20">
        <f t="shared" si="9"/>
        <v>33563.949999999997</v>
      </c>
      <c r="J19" s="20">
        <f t="shared" si="9"/>
        <v>33102.6</v>
      </c>
      <c r="K19" s="20">
        <f t="shared" si="9"/>
        <v>32314.559999999998</v>
      </c>
      <c r="L19" s="20">
        <f t="shared" si="9"/>
        <v>32293.129999999997</v>
      </c>
      <c r="M19" s="20">
        <f t="shared" si="9"/>
        <v>28634.7</v>
      </c>
      <c r="N19" s="20">
        <f t="shared" si="9"/>
        <v>28634.7</v>
      </c>
      <c r="O19" s="20">
        <f t="shared" si="9"/>
        <v>28634.7</v>
      </c>
      <c r="P19" s="61">
        <f t="shared" si="9"/>
        <v>320333.64595999994</v>
      </c>
    </row>
    <row r="20" spans="1:16" ht="15.75">
      <c r="A20" s="47"/>
      <c r="B20" s="48"/>
      <c r="C20" s="10" t="s">
        <v>5</v>
      </c>
      <c r="D20" s="7"/>
      <c r="E20" s="19">
        <v>4.9000000000000004</v>
      </c>
      <c r="F20" s="9">
        <v>1.42</v>
      </c>
      <c r="G20" s="19">
        <v>31.9</v>
      </c>
      <c r="H20" s="32">
        <v>1194.6271200000001</v>
      </c>
      <c r="I20" s="19">
        <v>1549.38</v>
      </c>
      <c r="J20" s="19">
        <v>0</v>
      </c>
      <c r="K20" s="19">
        <f>20.22+4.04</f>
        <v>24.259999999999998</v>
      </c>
      <c r="L20" s="19">
        <f>2.36+0.47</f>
        <v>2.83</v>
      </c>
      <c r="M20" s="19">
        <v>0.7</v>
      </c>
      <c r="N20" s="19">
        <v>0.7</v>
      </c>
      <c r="O20" s="19">
        <v>0.7</v>
      </c>
      <c r="P20" s="19">
        <f>E20+F20+G20+H20+I20+J20+K20+L20+M20+N20+O20</f>
        <v>2811.4171200000001</v>
      </c>
    </row>
    <row r="21" spans="1:16" ht="15.75">
      <c r="A21" s="47"/>
      <c r="B21" s="48"/>
      <c r="C21" s="10" t="s">
        <v>6</v>
      </c>
      <c r="D21" s="7"/>
      <c r="E21" s="9">
        <v>2684.5</v>
      </c>
      <c r="F21" s="9">
        <v>1854.4</v>
      </c>
      <c r="G21" s="9">
        <f>2023.9-58</f>
        <v>1965.9</v>
      </c>
      <c r="H21" s="19">
        <f>2465.97-H25-H33</f>
        <v>2412.8999999999996</v>
      </c>
      <c r="I21" s="19">
        <f>1427.5-114.5-22.9+1920+1549.38-1549.38</f>
        <v>3210.0999999999995</v>
      </c>
      <c r="J21" s="19">
        <f>834+556+2.5</f>
        <v>1392.5</v>
      </c>
      <c r="K21" s="19">
        <f>834+556+2.5</f>
        <v>1392.5</v>
      </c>
      <c r="L21" s="19">
        <f>834+556+2.5</f>
        <v>1392.5</v>
      </c>
      <c r="M21" s="19">
        <v>1706</v>
      </c>
      <c r="N21" s="19">
        <v>1706</v>
      </c>
      <c r="O21" s="19">
        <v>1706</v>
      </c>
      <c r="P21" s="19">
        <f t="shared" ref="P21:P22" si="10">E21+F21+G21+H21+I21+J21+K21+L21+M21+N21+O21</f>
        <v>21423.3</v>
      </c>
    </row>
    <row r="22" spans="1:16" ht="27" customHeight="1">
      <c r="A22" s="47"/>
      <c r="B22" s="48"/>
      <c r="C22" s="11" t="s">
        <v>7</v>
      </c>
      <c r="D22" s="8"/>
      <c r="E22" s="9">
        <v>19825.172210000001</v>
      </c>
      <c r="F22" s="9">
        <v>21041.805629999999</v>
      </c>
      <c r="G22" s="19">
        <v>24148.429</v>
      </c>
      <c r="H22" s="9">
        <f>27999.692-0.54-9.8</f>
        <v>27989.351999999999</v>
      </c>
      <c r="I22" s="19">
        <f>27040.37+1294.7+489.9-I18</f>
        <v>28804.47</v>
      </c>
      <c r="J22" s="19">
        <f>1553.2+24907.6+3437.1+1837.2-25</f>
        <v>31710.1</v>
      </c>
      <c r="K22" s="19">
        <f>1553.2+24082.3+3437.1+1837.2-12</f>
        <v>30897.8</v>
      </c>
      <c r="L22" s="19">
        <f>1553.2+24082.3+3437.1+1837.2-12</f>
        <v>30897.8</v>
      </c>
      <c r="M22" s="19">
        <v>26928</v>
      </c>
      <c r="N22" s="19">
        <v>26928</v>
      </c>
      <c r="O22" s="19">
        <v>26928</v>
      </c>
      <c r="P22" s="19">
        <f t="shared" si="10"/>
        <v>296098.92883999995</v>
      </c>
    </row>
    <row r="23" spans="1:16" ht="15.75" customHeight="1">
      <c r="A23" s="35">
        <v>3</v>
      </c>
      <c r="B23" s="38" t="s">
        <v>17</v>
      </c>
      <c r="C23" s="10" t="s">
        <v>4</v>
      </c>
      <c r="D23" s="8"/>
      <c r="E23" s="24">
        <v>63.09</v>
      </c>
      <c r="F23" s="24">
        <v>0</v>
      </c>
      <c r="G23" s="33">
        <v>0</v>
      </c>
      <c r="H23" s="24">
        <v>0</v>
      </c>
      <c r="I23" s="24">
        <f>I25+I26</f>
        <v>0</v>
      </c>
      <c r="J23" s="24">
        <f t="shared" ref="J23:L23" si="11">J25+J26</f>
        <v>0</v>
      </c>
      <c r="K23" s="24">
        <f t="shared" si="11"/>
        <v>0</v>
      </c>
      <c r="L23" s="24">
        <f t="shared" si="11"/>
        <v>0</v>
      </c>
      <c r="M23" s="63">
        <v>0</v>
      </c>
      <c r="N23" s="63">
        <v>0</v>
      </c>
      <c r="O23" s="63">
        <v>0</v>
      </c>
      <c r="P23" s="62">
        <f>SUM(E23:O23)</f>
        <v>63.09</v>
      </c>
    </row>
    <row r="24" spans="1:16" ht="13.5" customHeight="1">
      <c r="A24" s="36"/>
      <c r="B24" s="39"/>
      <c r="C24" s="10" t="s">
        <v>5</v>
      </c>
      <c r="D24" s="8"/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64">
        <v>0</v>
      </c>
      <c r="N24" s="64">
        <v>0</v>
      </c>
      <c r="O24" s="64">
        <v>0</v>
      </c>
      <c r="P24" s="9">
        <v>0</v>
      </c>
    </row>
    <row r="25" spans="1:16" ht="18" customHeight="1">
      <c r="A25" s="36"/>
      <c r="B25" s="39"/>
      <c r="C25" s="10" t="s">
        <v>6</v>
      </c>
      <c r="D25" s="8"/>
      <c r="E25" s="9">
        <v>62.87</v>
      </c>
      <c r="F25" s="34">
        <v>0</v>
      </c>
      <c r="G25" s="34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64">
        <v>0</v>
      </c>
      <c r="N25" s="64">
        <v>0</v>
      </c>
      <c r="O25" s="64">
        <v>0</v>
      </c>
      <c r="P25" s="9">
        <f>SUM(E25:O25)</f>
        <v>62.87</v>
      </c>
    </row>
    <row r="26" spans="1:16" ht="24" customHeight="1">
      <c r="A26" s="37"/>
      <c r="B26" s="40"/>
      <c r="C26" s="11" t="s">
        <v>7</v>
      </c>
      <c r="D26" s="8"/>
      <c r="E26" s="9">
        <v>0.22</v>
      </c>
      <c r="F26" s="34">
        <v>0</v>
      </c>
      <c r="G26" s="34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64">
        <v>0</v>
      </c>
      <c r="N26" s="64">
        <v>0</v>
      </c>
      <c r="O26" s="64">
        <v>0</v>
      </c>
      <c r="P26" s="9">
        <f>SUM(E26:O26)</f>
        <v>0.22</v>
      </c>
    </row>
    <row r="27" spans="1:16" ht="15.75">
      <c r="A27" s="47" t="s">
        <v>13</v>
      </c>
      <c r="B27" s="48" t="s">
        <v>23</v>
      </c>
      <c r="C27" s="10" t="s">
        <v>4</v>
      </c>
      <c r="D27" s="7"/>
      <c r="E27" s="24">
        <v>0</v>
      </c>
      <c r="F27" s="24">
        <f t="shared" ref="F27:G27" si="12">SUM(F28:F30)</f>
        <v>33.040000000000006</v>
      </c>
      <c r="G27" s="20">
        <f t="shared" si="12"/>
        <v>67.34</v>
      </c>
      <c r="H27" s="24">
        <v>0</v>
      </c>
      <c r="I27" s="24">
        <v>0</v>
      </c>
      <c r="J27" s="24">
        <f>J29+J30</f>
        <v>0</v>
      </c>
      <c r="K27" s="24">
        <f t="shared" ref="K27:L27" si="13">K29+K30</f>
        <v>0</v>
      </c>
      <c r="L27" s="24">
        <f t="shared" si="13"/>
        <v>0</v>
      </c>
      <c r="M27" s="24">
        <v>0</v>
      </c>
      <c r="N27" s="24">
        <v>0</v>
      </c>
      <c r="O27" s="24">
        <v>0</v>
      </c>
      <c r="P27" s="61">
        <f t="shared" si="8"/>
        <v>100.38000000000001</v>
      </c>
    </row>
    <row r="28" spans="1:16" ht="15.75">
      <c r="A28" s="47"/>
      <c r="B28" s="48"/>
      <c r="C28" s="10" t="s">
        <v>5</v>
      </c>
      <c r="D28" s="7"/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f t="shared" si="8"/>
        <v>0</v>
      </c>
    </row>
    <row r="29" spans="1:16" ht="15.75">
      <c r="A29" s="47"/>
      <c r="B29" s="48"/>
      <c r="C29" s="10" t="s">
        <v>6</v>
      </c>
      <c r="D29" s="7"/>
      <c r="E29" s="9">
        <v>0</v>
      </c>
      <c r="F29" s="19">
        <v>32.840000000000003</v>
      </c>
      <c r="G29" s="9">
        <v>36.049999999999997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19">
        <f>SUM(E29:O29)</f>
        <v>68.89</v>
      </c>
    </row>
    <row r="30" spans="1:16" ht="15.75" customHeight="1">
      <c r="A30" s="47"/>
      <c r="B30" s="48"/>
      <c r="C30" s="15" t="s">
        <v>7</v>
      </c>
      <c r="D30" s="8"/>
      <c r="E30" s="9">
        <v>0</v>
      </c>
      <c r="F30" s="9">
        <v>0.2</v>
      </c>
      <c r="G30" s="19">
        <f>31.29</f>
        <v>31.29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19">
        <f>SUM(E30:O30)</f>
        <v>31.49</v>
      </c>
    </row>
    <row r="31" spans="1:16" ht="30.75" customHeight="1">
      <c r="A31" s="47" t="s">
        <v>24</v>
      </c>
      <c r="B31" s="48" t="s">
        <v>20</v>
      </c>
      <c r="C31" s="10" t="s">
        <v>4</v>
      </c>
      <c r="D31" s="7"/>
      <c r="E31" s="24">
        <v>0</v>
      </c>
      <c r="F31" s="24">
        <v>0</v>
      </c>
      <c r="G31" s="24">
        <v>0</v>
      </c>
      <c r="H31" s="24">
        <f t="shared" ref="H31" si="14">SUM(H32:H34)</f>
        <v>53.61</v>
      </c>
      <c r="I31" s="24">
        <f>SUM(I32:I34)</f>
        <v>68.77</v>
      </c>
      <c r="J31" s="24">
        <f t="shared" ref="J31:L31" si="15">SUM(J32:J34)</f>
        <v>83.919999999999987</v>
      </c>
      <c r="K31" s="24">
        <f t="shared" si="15"/>
        <v>83.419999999999987</v>
      </c>
      <c r="L31" s="24">
        <f t="shared" si="15"/>
        <v>83.419999999999987</v>
      </c>
      <c r="M31" s="24">
        <v>75</v>
      </c>
      <c r="N31" s="24">
        <v>75</v>
      </c>
      <c r="O31" s="24">
        <v>75</v>
      </c>
      <c r="P31" s="62">
        <f>SUM(E31:O31)</f>
        <v>598.14</v>
      </c>
    </row>
    <row r="32" spans="1:16" ht="29.25" customHeight="1">
      <c r="A32" s="47"/>
      <c r="B32" s="48"/>
      <c r="C32" s="10" t="s">
        <v>5</v>
      </c>
      <c r="D32" s="7"/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f t="shared" ref="P32:P34" si="16">SUM(E32:O32)</f>
        <v>0</v>
      </c>
    </row>
    <row r="33" spans="1:16" ht="23.25" customHeight="1">
      <c r="A33" s="47"/>
      <c r="B33" s="48"/>
      <c r="C33" s="10" t="s">
        <v>6</v>
      </c>
      <c r="D33" s="7"/>
      <c r="E33" s="9">
        <v>0</v>
      </c>
      <c r="F33" s="9">
        <v>0</v>
      </c>
      <c r="G33" s="9">
        <v>0</v>
      </c>
      <c r="H33" s="9">
        <v>53.07</v>
      </c>
      <c r="I33" s="9">
        <f>I37+I41</f>
        <v>67.92</v>
      </c>
      <c r="J33" s="9">
        <f>J37+J41</f>
        <v>83.07</v>
      </c>
      <c r="K33" s="9">
        <f t="shared" ref="K33:L34" si="17">K37+K41</f>
        <v>82.57</v>
      </c>
      <c r="L33" s="9">
        <v>82.57</v>
      </c>
      <c r="M33" s="9">
        <v>74</v>
      </c>
      <c r="N33" s="9">
        <v>74</v>
      </c>
      <c r="O33" s="9">
        <v>74</v>
      </c>
      <c r="P33" s="9">
        <f>SUM(E33:O33)</f>
        <v>591.20000000000005</v>
      </c>
    </row>
    <row r="34" spans="1:16" ht="36" customHeight="1">
      <c r="A34" s="47"/>
      <c r="B34" s="48"/>
      <c r="C34" s="15" t="s">
        <v>7</v>
      </c>
      <c r="D34" s="8"/>
      <c r="E34" s="9">
        <v>0</v>
      </c>
      <c r="F34" s="9">
        <v>0</v>
      </c>
      <c r="G34" s="9">
        <v>0</v>
      </c>
      <c r="H34" s="9">
        <v>0.54</v>
      </c>
      <c r="I34" s="9">
        <v>0.85</v>
      </c>
      <c r="J34" s="9">
        <f>J38+J42</f>
        <v>0.85</v>
      </c>
      <c r="K34" s="9">
        <f t="shared" si="17"/>
        <v>0.85</v>
      </c>
      <c r="L34" s="9">
        <f t="shared" si="17"/>
        <v>0.85</v>
      </c>
      <c r="M34" s="9">
        <v>1</v>
      </c>
      <c r="N34" s="9">
        <v>1</v>
      </c>
      <c r="O34" s="9">
        <v>1</v>
      </c>
      <c r="P34" s="9">
        <f t="shared" si="16"/>
        <v>6.94</v>
      </c>
    </row>
    <row r="35" spans="1:16" ht="15.75" customHeight="1">
      <c r="A35" s="41" t="s">
        <v>25</v>
      </c>
      <c r="B35" s="44" t="s">
        <v>21</v>
      </c>
      <c r="C35" s="12" t="s">
        <v>4</v>
      </c>
      <c r="D35" s="7"/>
      <c r="E35" s="9">
        <v>0</v>
      </c>
      <c r="F35" s="9">
        <v>0</v>
      </c>
      <c r="G35" s="9">
        <f>SUM(G36+G37+G38)</f>
        <v>0</v>
      </c>
      <c r="H35" s="19">
        <v>28</v>
      </c>
      <c r="I35" s="19">
        <v>28</v>
      </c>
      <c r="J35" s="19">
        <f>J37+J38</f>
        <v>28</v>
      </c>
      <c r="K35" s="19">
        <f t="shared" ref="K35:L35" si="18">K37+K38</f>
        <v>28</v>
      </c>
      <c r="L35" s="19">
        <f t="shared" si="18"/>
        <v>28</v>
      </c>
      <c r="M35" s="9">
        <f t="shared" ref="M35:O35" si="19">SUM(M36+M37+M38)</f>
        <v>0</v>
      </c>
      <c r="N35" s="9">
        <f t="shared" si="19"/>
        <v>0</v>
      </c>
      <c r="O35" s="9">
        <f t="shared" si="19"/>
        <v>0</v>
      </c>
      <c r="P35" s="19">
        <f>SUM(E35:O35)</f>
        <v>140</v>
      </c>
    </row>
    <row r="36" spans="1:16" ht="15.75">
      <c r="A36" s="42"/>
      <c r="B36" s="45"/>
      <c r="C36" s="12" t="s">
        <v>5</v>
      </c>
      <c r="D36" s="7"/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f t="shared" ref="P36:P54" si="20">SUM(E36:O36)</f>
        <v>0</v>
      </c>
    </row>
    <row r="37" spans="1:16" ht="18" customHeight="1">
      <c r="A37" s="42"/>
      <c r="B37" s="45"/>
      <c r="C37" s="12" t="s">
        <v>6</v>
      </c>
      <c r="D37" s="7"/>
      <c r="E37" s="9">
        <v>0</v>
      </c>
      <c r="F37" s="9">
        <v>0</v>
      </c>
      <c r="G37" s="9">
        <v>0</v>
      </c>
      <c r="H37" s="9">
        <v>27.72</v>
      </c>
      <c r="I37" s="9">
        <v>27.72</v>
      </c>
      <c r="J37" s="9">
        <v>27.72</v>
      </c>
      <c r="K37" s="9">
        <v>27.72</v>
      </c>
      <c r="L37" s="9">
        <v>27.72</v>
      </c>
      <c r="M37" s="9">
        <v>0</v>
      </c>
      <c r="N37" s="9">
        <v>0</v>
      </c>
      <c r="O37" s="9">
        <v>0</v>
      </c>
      <c r="P37" s="9">
        <f>SUM(E37:O37)</f>
        <v>138.6</v>
      </c>
    </row>
    <row r="38" spans="1:16" ht="27" customHeight="1">
      <c r="A38" s="43"/>
      <c r="B38" s="46"/>
      <c r="C38" s="13" t="s">
        <v>7</v>
      </c>
      <c r="D38" s="8"/>
      <c r="E38" s="9">
        <v>0</v>
      </c>
      <c r="F38" s="9">
        <v>0</v>
      </c>
      <c r="G38" s="9">
        <v>0</v>
      </c>
      <c r="H38" s="9">
        <v>0.28000000000000003</v>
      </c>
      <c r="I38" s="9">
        <v>0.28000000000000003</v>
      </c>
      <c r="J38" s="9">
        <v>0.28000000000000003</v>
      </c>
      <c r="K38" s="9">
        <v>0.28000000000000003</v>
      </c>
      <c r="L38" s="9">
        <v>0.28000000000000003</v>
      </c>
      <c r="M38" s="9">
        <v>0</v>
      </c>
      <c r="N38" s="9">
        <v>0</v>
      </c>
      <c r="O38" s="9">
        <v>0</v>
      </c>
      <c r="P38" s="9">
        <f>SUM(E38:O38)</f>
        <v>1.4000000000000001</v>
      </c>
    </row>
    <row r="39" spans="1:16" ht="15.75" customHeight="1">
      <c r="A39" s="41" t="s">
        <v>26</v>
      </c>
      <c r="B39" s="44" t="s">
        <v>22</v>
      </c>
      <c r="C39" s="14" t="s">
        <v>4</v>
      </c>
      <c r="D39" s="7"/>
      <c r="E39" s="9">
        <v>0</v>
      </c>
      <c r="F39" s="9">
        <v>0</v>
      </c>
      <c r="G39" s="9">
        <f t="shared" ref="G39" si="21">SUM(G40:G42)</f>
        <v>0</v>
      </c>
      <c r="H39" s="19">
        <f>H41+H42</f>
        <v>25.610000000000003</v>
      </c>
      <c r="I39" s="19">
        <f t="shared" ref="I39:L39" si="22">I41+I42</f>
        <v>40.770000000000003</v>
      </c>
      <c r="J39" s="19">
        <f t="shared" si="22"/>
        <v>55.919999999999995</v>
      </c>
      <c r="K39" s="19">
        <f t="shared" si="22"/>
        <v>55.419999999999995</v>
      </c>
      <c r="L39" s="19">
        <f t="shared" si="22"/>
        <v>58.419999999999995</v>
      </c>
      <c r="M39" s="9">
        <v>0</v>
      </c>
      <c r="N39" s="9">
        <v>0</v>
      </c>
      <c r="O39" s="9">
        <v>0</v>
      </c>
      <c r="P39" s="9">
        <f>SUM(E39:O39)</f>
        <v>236.14</v>
      </c>
    </row>
    <row r="40" spans="1:16" ht="15.75">
      <c r="A40" s="42"/>
      <c r="B40" s="45"/>
      <c r="C40" s="14" t="s">
        <v>5</v>
      </c>
      <c r="D40" s="7"/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f t="shared" si="20"/>
        <v>0</v>
      </c>
    </row>
    <row r="41" spans="1:16" ht="15.75">
      <c r="A41" s="42"/>
      <c r="B41" s="45"/>
      <c r="C41" s="14" t="s">
        <v>6</v>
      </c>
      <c r="D41" s="7"/>
      <c r="E41" s="9">
        <v>0</v>
      </c>
      <c r="F41" s="9">
        <v>0</v>
      </c>
      <c r="G41" s="9">
        <v>0</v>
      </c>
      <c r="H41" s="9">
        <v>25.35</v>
      </c>
      <c r="I41" s="9">
        <f>54.85-14.65</f>
        <v>40.200000000000003</v>
      </c>
      <c r="J41" s="9">
        <f>83.07-27.72</f>
        <v>55.349999999999994</v>
      </c>
      <c r="K41" s="9">
        <f>82.57-27.72</f>
        <v>54.849999999999994</v>
      </c>
      <c r="L41" s="9">
        <f>85.57-27.72</f>
        <v>57.849999999999994</v>
      </c>
      <c r="M41" s="9">
        <v>0</v>
      </c>
      <c r="N41" s="9">
        <v>0</v>
      </c>
      <c r="O41" s="9">
        <v>0</v>
      </c>
      <c r="P41" s="19">
        <f>SUM(E41:O41)</f>
        <v>233.6</v>
      </c>
    </row>
    <row r="42" spans="1:16" ht="28.5" customHeight="1">
      <c r="A42" s="43"/>
      <c r="B42" s="46"/>
      <c r="C42" s="15" t="s">
        <v>7</v>
      </c>
      <c r="D42" s="8"/>
      <c r="E42" s="9">
        <v>0</v>
      </c>
      <c r="F42" s="9"/>
      <c r="G42" s="9">
        <v>0</v>
      </c>
      <c r="H42" s="9">
        <v>0.26</v>
      </c>
      <c r="I42" s="9">
        <v>0.56999999999999995</v>
      </c>
      <c r="J42" s="9">
        <f>0.85-0.28</f>
        <v>0.56999999999999995</v>
      </c>
      <c r="K42" s="9">
        <v>0.56999999999999995</v>
      </c>
      <c r="L42" s="9">
        <v>0.56999999999999995</v>
      </c>
      <c r="M42" s="9">
        <v>0</v>
      </c>
      <c r="N42" s="9">
        <v>0</v>
      </c>
      <c r="O42" s="9">
        <v>0</v>
      </c>
      <c r="P42" s="9">
        <f>SUM(E42:O42)</f>
        <v>2.5399999999999996</v>
      </c>
    </row>
    <row r="43" spans="1:16" ht="15.75" customHeight="1">
      <c r="A43" s="35" t="s">
        <v>10</v>
      </c>
      <c r="B43" s="38" t="s">
        <v>18</v>
      </c>
      <c r="C43" s="12" t="s">
        <v>4</v>
      </c>
      <c r="D43" s="7"/>
      <c r="E43" s="24">
        <v>0</v>
      </c>
      <c r="F43" s="20">
        <v>313.89999999999998</v>
      </c>
      <c r="G43" s="24">
        <f>SUM(G44+G45+G46)</f>
        <v>0</v>
      </c>
      <c r="H43" s="24">
        <f t="shared" ref="H43:O43" si="23">SUM(H44+H45+H46)</f>
        <v>0</v>
      </c>
      <c r="I43" s="24">
        <f t="shared" si="23"/>
        <v>0</v>
      </c>
      <c r="J43" s="24">
        <f t="shared" si="23"/>
        <v>0</v>
      </c>
      <c r="K43" s="24">
        <f t="shared" si="23"/>
        <v>0</v>
      </c>
      <c r="L43" s="24">
        <f t="shared" si="23"/>
        <v>0</v>
      </c>
      <c r="M43" s="24">
        <f t="shared" si="23"/>
        <v>0</v>
      </c>
      <c r="N43" s="24">
        <f t="shared" si="23"/>
        <v>0</v>
      </c>
      <c r="O43" s="24">
        <f t="shared" si="23"/>
        <v>0</v>
      </c>
      <c r="P43" s="61">
        <f t="shared" si="20"/>
        <v>313.89999999999998</v>
      </c>
    </row>
    <row r="44" spans="1:16" ht="15.75">
      <c r="A44" s="36"/>
      <c r="B44" s="39"/>
      <c r="C44" s="12" t="s">
        <v>5</v>
      </c>
      <c r="D44" s="7"/>
      <c r="E44" s="9">
        <v>0</v>
      </c>
      <c r="F44" s="19">
        <v>313.89999999999998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19">
        <f t="shared" si="20"/>
        <v>313.89999999999998</v>
      </c>
    </row>
    <row r="45" spans="1:16" ht="15.75">
      <c r="A45" s="36"/>
      <c r="B45" s="39"/>
      <c r="C45" s="12" t="s">
        <v>6</v>
      </c>
      <c r="D45" s="7"/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f t="shared" si="20"/>
        <v>0</v>
      </c>
    </row>
    <row r="46" spans="1:16" ht="25.5">
      <c r="A46" s="37"/>
      <c r="B46" s="40"/>
      <c r="C46" s="13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9">
        <v>0</v>
      </c>
      <c r="J46" s="9">
        <v>0</v>
      </c>
      <c r="K46" s="9">
        <v>0</v>
      </c>
      <c r="L46" s="9">
        <v>0</v>
      </c>
      <c r="M46" s="7">
        <v>0</v>
      </c>
      <c r="N46" s="7">
        <v>0</v>
      </c>
      <c r="O46" s="7">
        <v>0</v>
      </c>
      <c r="P46" s="9">
        <f t="shared" si="20"/>
        <v>0</v>
      </c>
    </row>
    <row r="47" spans="1:16" ht="15.75" customHeight="1">
      <c r="A47" s="35" t="s">
        <v>12</v>
      </c>
      <c r="B47" s="38" t="s">
        <v>19</v>
      </c>
      <c r="C47" s="14" t="s">
        <v>4</v>
      </c>
      <c r="D47" s="7"/>
      <c r="E47" s="18">
        <v>325.8</v>
      </c>
      <c r="F47" s="18">
        <v>250</v>
      </c>
      <c r="G47" s="6">
        <f t="shared" ref="G47:J47" si="24">SUM(G48:G50)</f>
        <v>0</v>
      </c>
      <c r="H47" s="6">
        <f t="shared" si="24"/>
        <v>0</v>
      </c>
      <c r="I47" s="24">
        <f t="shared" si="24"/>
        <v>0</v>
      </c>
      <c r="J47" s="24">
        <f t="shared" si="24"/>
        <v>0</v>
      </c>
      <c r="K47" s="20">
        <f>K50</f>
        <v>0</v>
      </c>
      <c r="L47" s="24">
        <v>0</v>
      </c>
      <c r="M47" s="6">
        <v>0</v>
      </c>
      <c r="N47" s="6">
        <v>0</v>
      </c>
      <c r="O47" s="6">
        <v>0</v>
      </c>
      <c r="P47" s="61">
        <f t="shared" si="20"/>
        <v>575.79999999999995</v>
      </c>
    </row>
    <row r="48" spans="1:16" ht="15.75">
      <c r="A48" s="36"/>
      <c r="B48" s="39"/>
      <c r="C48" s="14" t="s">
        <v>5</v>
      </c>
      <c r="D48" s="7"/>
      <c r="E48" s="16">
        <v>325.8</v>
      </c>
      <c r="F48" s="7">
        <v>0</v>
      </c>
      <c r="G48" s="7">
        <v>0</v>
      </c>
      <c r="H48" s="7">
        <v>0</v>
      </c>
      <c r="I48" s="9">
        <v>0</v>
      </c>
      <c r="J48" s="9">
        <v>0</v>
      </c>
      <c r="K48" s="9">
        <v>0</v>
      </c>
      <c r="L48" s="9">
        <v>0</v>
      </c>
      <c r="M48" s="7">
        <v>0</v>
      </c>
      <c r="N48" s="7">
        <v>0</v>
      </c>
      <c r="O48" s="7">
        <v>0</v>
      </c>
      <c r="P48" s="19">
        <f t="shared" si="20"/>
        <v>325.8</v>
      </c>
    </row>
    <row r="49" spans="1:16" ht="15.75">
      <c r="A49" s="36"/>
      <c r="B49" s="39"/>
      <c r="C49" s="14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9">
        <v>0</v>
      </c>
      <c r="J49" s="9">
        <v>0</v>
      </c>
      <c r="K49" s="9">
        <v>0</v>
      </c>
      <c r="L49" s="9">
        <v>0</v>
      </c>
      <c r="M49" s="7">
        <v>0</v>
      </c>
      <c r="N49" s="7">
        <v>0</v>
      </c>
      <c r="O49" s="7">
        <v>0</v>
      </c>
      <c r="P49" s="9">
        <f t="shared" si="20"/>
        <v>0</v>
      </c>
    </row>
    <row r="50" spans="1:16" ht="26.25">
      <c r="A50" s="37"/>
      <c r="B50" s="40"/>
      <c r="C50" s="15" t="s">
        <v>7</v>
      </c>
      <c r="D50" s="8"/>
      <c r="E50" s="7">
        <v>0</v>
      </c>
      <c r="F50" s="16">
        <v>250</v>
      </c>
      <c r="G50" s="7">
        <v>0</v>
      </c>
      <c r="H50" s="7">
        <v>0</v>
      </c>
      <c r="I50" s="9">
        <v>0</v>
      </c>
      <c r="J50" s="9">
        <v>0</v>
      </c>
      <c r="K50" s="19">
        <v>0</v>
      </c>
      <c r="L50" s="9">
        <v>0</v>
      </c>
      <c r="M50" s="7">
        <v>0</v>
      </c>
      <c r="N50" s="7">
        <v>0</v>
      </c>
      <c r="O50" s="7">
        <v>0</v>
      </c>
      <c r="P50" s="19">
        <f t="shared" si="20"/>
        <v>250</v>
      </c>
    </row>
    <row r="51" spans="1:16" ht="15.75" customHeight="1">
      <c r="A51" s="35" t="s">
        <v>14</v>
      </c>
      <c r="B51" s="38" t="s">
        <v>29</v>
      </c>
      <c r="C51" s="14" t="s">
        <v>4</v>
      </c>
      <c r="D51" s="7"/>
      <c r="E51" s="6">
        <v>0</v>
      </c>
      <c r="F51" s="6">
        <f>F54</f>
        <v>0</v>
      </c>
      <c r="G51" s="18">
        <f>G54</f>
        <v>41.6</v>
      </c>
      <c r="H51" s="6">
        <f t="shared" ref="H51:J51" si="25">SUM(H52:H54)</f>
        <v>0</v>
      </c>
      <c r="I51" s="24">
        <f t="shared" si="25"/>
        <v>0</v>
      </c>
      <c r="J51" s="24">
        <f t="shared" si="25"/>
        <v>0</v>
      </c>
      <c r="K51" s="24">
        <v>0</v>
      </c>
      <c r="L51" s="24">
        <v>0</v>
      </c>
      <c r="M51" s="6">
        <v>0</v>
      </c>
      <c r="N51" s="6">
        <v>0</v>
      </c>
      <c r="O51" s="6">
        <v>0</v>
      </c>
      <c r="P51" s="61">
        <f t="shared" si="20"/>
        <v>41.6</v>
      </c>
    </row>
    <row r="52" spans="1:16" ht="15.75">
      <c r="A52" s="36"/>
      <c r="B52" s="39"/>
      <c r="C52" s="14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9">
        <v>0</v>
      </c>
      <c r="J52" s="9">
        <v>0</v>
      </c>
      <c r="K52" s="9">
        <v>0</v>
      </c>
      <c r="L52" s="9">
        <v>0</v>
      </c>
      <c r="M52" s="7">
        <v>0</v>
      </c>
      <c r="N52" s="7">
        <v>0</v>
      </c>
      <c r="O52" s="7">
        <v>0</v>
      </c>
      <c r="P52" s="9">
        <f t="shared" si="20"/>
        <v>0</v>
      </c>
    </row>
    <row r="53" spans="1:16" ht="15.75">
      <c r="A53" s="36"/>
      <c r="B53" s="39"/>
      <c r="C53" s="14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9">
        <v>0</v>
      </c>
      <c r="K53" s="9">
        <v>0</v>
      </c>
      <c r="L53" s="9">
        <v>0</v>
      </c>
      <c r="M53" s="7">
        <v>0</v>
      </c>
      <c r="N53" s="7">
        <v>0</v>
      </c>
      <c r="O53" s="7">
        <v>0</v>
      </c>
      <c r="P53" s="7">
        <f t="shared" si="20"/>
        <v>0</v>
      </c>
    </row>
    <row r="54" spans="1:16" ht="26.25">
      <c r="A54" s="37"/>
      <c r="B54" s="40"/>
      <c r="C54" s="15" t="s">
        <v>7</v>
      </c>
      <c r="D54" s="8"/>
      <c r="E54" s="7">
        <v>0</v>
      </c>
      <c r="F54" s="7">
        <v>0</v>
      </c>
      <c r="G54" s="16">
        <v>41.6</v>
      </c>
      <c r="H54" s="7">
        <v>0</v>
      </c>
      <c r="I54" s="7">
        <v>0</v>
      </c>
      <c r="J54" s="9">
        <v>0</v>
      </c>
      <c r="K54" s="9">
        <v>0</v>
      </c>
      <c r="L54" s="9">
        <v>0</v>
      </c>
      <c r="M54" s="7">
        <v>0</v>
      </c>
      <c r="N54" s="7">
        <v>0</v>
      </c>
      <c r="O54" s="7">
        <v>0</v>
      </c>
      <c r="P54" s="16">
        <f t="shared" si="20"/>
        <v>41.6</v>
      </c>
    </row>
  </sheetData>
  <mergeCells count="28">
    <mergeCell ref="E1:P3"/>
    <mergeCell ref="A5:P7"/>
    <mergeCell ref="A9:A10"/>
    <mergeCell ref="B9:B10"/>
    <mergeCell ref="C9:C10"/>
    <mergeCell ref="D9:O9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47:A50"/>
    <mergeCell ref="B47:B50"/>
    <mergeCell ref="A51:A54"/>
    <mergeCell ref="B51:B54"/>
    <mergeCell ref="A35:A38"/>
    <mergeCell ref="B35:B38"/>
    <mergeCell ref="A39:A42"/>
    <mergeCell ref="B39:B42"/>
    <mergeCell ref="A43:A46"/>
    <mergeCell ref="B43:B46"/>
  </mergeCells>
  <pageMargins left="0.70866141732283472" right="0.70866141732283472" top="0.55118110236220474" bottom="0.55118110236220474" header="0.31496062992125984" footer="0.31496062992125984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  <pageSetUpPr fitToPage="1"/>
  </sheetPr>
  <dimension ref="A1:Q54"/>
  <sheetViews>
    <sheetView topLeftCell="A10" zoomScale="80" zoomScaleNormal="80" workbookViewId="0">
      <selection activeCell="E27" sqref="E27"/>
    </sheetView>
  </sheetViews>
  <sheetFormatPr defaultRowHeight="15"/>
  <cols>
    <col min="1" max="1" width="8.5703125" customWidth="1"/>
    <col min="2" max="2" width="31.7109375" customWidth="1"/>
    <col min="3" max="3" width="27.140625" customWidth="1"/>
    <col min="4" max="4" width="0.85546875" hidden="1" customWidth="1"/>
    <col min="5" max="5" width="10.85546875" customWidth="1"/>
    <col min="6" max="6" width="11.28515625" customWidth="1"/>
    <col min="7" max="7" width="11.7109375" customWidth="1"/>
    <col min="8" max="8" width="11.5703125" customWidth="1"/>
    <col min="9" max="9" width="12.5703125" customWidth="1"/>
    <col min="10" max="10" width="11" style="21" customWidth="1"/>
    <col min="11" max="11" width="10.28515625" style="21" customWidth="1"/>
    <col min="12" max="12" width="11.5703125" style="21" customWidth="1"/>
    <col min="13" max="13" width="10.28515625" customWidth="1"/>
    <col min="14" max="14" width="10.140625" customWidth="1"/>
    <col min="15" max="15" width="11.7109375" customWidth="1"/>
    <col min="16" max="16" width="16.28515625" customWidth="1"/>
    <col min="17" max="17" width="23.28515625" customWidth="1"/>
  </cols>
  <sheetData>
    <row r="1" spans="1:17" ht="15" customHeight="1">
      <c r="E1" s="53" t="s">
        <v>28</v>
      </c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7" ht="15" customHeight="1"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7" ht="9.75" customHeight="1"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7" ht="5.25" customHeight="1"/>
    <row r="5" spans="1:17" ht="6" customHeight="1">
      <c r="A5" s="54" t="s">
        <v>27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7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7" ht="15" customHeight="1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7" ht="9.9499999999999993" customHeight="1">
      <c r="D8" s="1"/>
      <c r="E8" s="1"/>
      <c r="F8" s="1"/>
      <c r="G8" s="1"/>
      <c r="H8" s="1"/>
      <c r="I8" s="1"/>
      <c r="J8" s="22"/>
      <c r="K8" s="22"/>
      <c r="L8" s="22"/>
      <c r="M8" s="1"/>
      <c r="N8" s="1"/>
      <c r="O8" s="1"/>
    </row>
    <row r="9" spans="1:17" ht="15.75">
      <c r="A9" s="55" t="s">
        <v>0</v>
      </c>
      <c r="B9" s="56" t="s">
        <v>1</v>
      </c>
      <c r="C9" s="57" t="s">
        <v>2</v>
      </c>
      <c r="D9" s="58" t="s">
        <v>8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  <c r="P9" s="2"/>
    </row>
    <row r="10" spans="1:17" ht="31.5" customHeight="1">
      <c r="A10" s="55"/>
      <c r="B10" s="56"/>
      <c r="C10" s="57"/>
      <c r="D10" s="3"/>
      <c r="E10" s="4">
        <v>2020</v>
      </c>
      <c r="F10" s="4">
        <v>2021</v>
      </c>
      <c r="G10" s="4">
        <v>2022</v>
      </c>
      <c r="H10" s="4">
        <v>2023</v>
      </c>
      <c r="I10" s="23">
        <v>2024</v>
      </c>
      <c r="J10" s="23">
        <v>2025</v>
      </c>
      <c r="K10" s="23">
        <v>2026</v>
      </c>
      <c r="L10" s="23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7" ht="15.75">
      <c r="A11" s="49"/>
      <c r="B11" s="52" t="s">
        <v>11</v>
      </c>
      <c r="C11" s="10" t="s">
        <v>4</v>
      </c>
      <c r="D11" s="6"/>
      <c r="E11" s="6">
        <v>22922.162209999999</v>
      </c>
      <c r="F11" s="18">
        <v>23500.49</v>
      </c>
      <c r="G11" s="18">
        <v>26288.067999999999</v>
      </c>
      <c r="H11" s="6">
        <v>31664.789120000001</v>
      </c>
      <c r="I11" s="20">
        <f>I19+I23+I15</f>
        <v>33656.619999999995</v>
      </c>
      <c r="J11" s="20">
        <f t="shared" ref="J11:K11" si="0">J19+J23+J15</f>
        <v>33215.269999999997</v>
      </c>
      <c r="K11" s="20">
        <f t="shared" si="0"/>
        <v>32442.339999999997</v>
      </c>
      <c r="L11" s="20">
        <v>32392.32</v>
      </c>
      <c r="M11" s="18">
        <v>28715.3</v>
      </c>
      <c r="N11" s="18">
        <v>28715.3</v>
      </c>
      <c r="O11" s="18">
        <v>28715.3</v>
      </c>
      <c r="P11" s="18">
        <f>SUM(E11:O11)</f>
        <v>322227.95932999998</v>
      </c>
      <c r="Q11" s="17"/>
    </row>
    <row r="12" spans="1:17" ht="15.75">
      <c r="A12" s="50"/>
      <c r="B12" s="48"/>
      <c r="C12" s="10" t="s">
        <v>5</v>
      </c>
      <c r="D12" s="7"/>
      <c r="E12" s="16">
        <v>337.4</v>
      </c>
      <c r="F12" s="7">
        <v>316.02</v>
      </c>
      <c r="G12" s="19">
        <v>59.8</v>
      </c>
      <c r="H12" s="16">
        <v>1199.1271200000001</v>
      </c>
      <c r="I12" s="19">
        <f>I16+I20</f>
        <v>1552.7800000000002</v>
      </c>
      <c r="J12" s="19">
        <f t="shared" ref="J12:L12" si="1">J16+J20</f>
        <v>3.75</v>
      </c>
      <c r="K12" s="19">
        <f t="shared" si="1"/>
        <v>56.62</v>
      </c>
      <c r="L12" s="19">
        <f t="shared" si="1"/>
        <v>6.6</v>
      </c>
      <c r="M12" s="16">
        <v>1.3</v>
      </c>
      <c r="N12" s="16">
        <v>1.3</v>
      </c>
      <c r="O12" s="16">
        <v>1.3</v>
      </c>
      <c r="P12" s="16">
        <f>E12+F12+G12+H12+I12+J12+K12+L12+M12+N12+O12</f>
        <v>3535.9971200000005</v>
      </c>
    </row>
    <row r="13" spans="1:17" ht="15.75">
      <c r="A13" s="50"/>
      <c r="B13" s="48"/>
      <c r="C13" s="10" t="s">
        <v>6</v>
      </c>
      <c r="D13" s="7"/>
      <c r="E13" s="7">
        <v>2747.37</v>
      </c>
      <c r="F13" s="16">
        <v>1887.23</v>
      </c>
      <c r="G13" s="9">
        <v>2001.95</v>
      </c>
      <c r="H13" s="16">
        <f>H17+H21+H25</f>
        <v>2465.9699999999998</v>
      </c>
      <c r="I13" s="19">
        <f>I17+I21</f>
        <v>4759.4799999999996</v>
      </c>
      <c r="J13" s="19">
        <f t="shared" ref="J13:K13" si="2">J21+J25+J17</f>
        <v>1475.57</v>
      </c>
      <c r="K13" s="19">
        <f t="shared" si="2"/>
        <v>1475.07</v>
      </c>
      <c r="L13" s="19">
        <f>L21+L25+L17</f>
        <v>1475.07</v>
      </c>
      <c r="M13" s="16">
        <v>1780</v>
      </c>
      <c r="N13" s="16">
        <v>1780</v>
      </c>
      <c r="O13" s="16">
        <v>1780</v>
      </c>
      <c r="P13" s="16">
        <f t="shared" ref="P13" si="3">E13+F13+G13+H13+I13+J13+K13+L13+M13+N13+O13</f>
        <v>23627.71</v>
      </c>
    </row>
    <row r="14" spans="1:17" ht="24.75" customHeight="1">
      <c r="A14" s="51"/>
      <c r="B14" s="48"/>
      <c r="C14" s="11" t="s">
        <v>7</v>
      </c>
      <c r="D14" s="8"/>
      <c r="E14" s="7">
        <v>19837.392210000002</v>
      </c>
      <c r="F14" s="7">
        <v>21297.24063</v>
      </c>
      <c r="G14" s="19">
        <v>24226.317999999999</v>
      </c>
      <c r="H14" s="7">
        <v>27999.691999999999</v>
      </c>
      <c r="I14" s="19">
        <f>I22+I26+I18</f>
        <v>27276.44</v>
      </c>
      <c r="J14" s="19">
        <f t="shared" ref="J14:L14" si="4">J22+J26+J18</f>
        <v>31735.949999999997</v>
      </c>
      <c r="K14" s="19">
        <f t="shared" si="4"/>
        <v>30910.649999999998</v>
      </c>
      <c r="L14" s="19">
        <f t="shared" si="4"/>
        <v>30913.149999999998</v>
      </c>
      <c r="M14" s="16">
        <v>26934</v>
      </c>
      <c r="N14" s="16">
        <v>26934</v>
      </c>
      <c r="O14" s="16">
        <v>26934</v>
      </c>
      <c r="P14" s="16">
        <f>E14+F14+G14+H14+I14+J14+K14+L14+M14+N14+O14</f>
        <v>294998.83283999999</v>
      </c>
    </row>
    <row r="15" spans="1:17" ht="20.25" customHeight="1">
      <c r="A15" s="47">
        <v>1</v>
      </c>
      <c r="B15" s="52" t="s">
        <v>15</v>
      </c>
      <c r="C15" s="10" t="s">
        <v>4</v>
      </c>
      <c r="D15" s="6"/>
      <c r="E15" s="18">
        <v>18.7</v>
      </c>
      <c r="F15" s="6">
        <f t="shared" ref="F15:O15" si="5">SUM(F16+F17+F18)</f>
        <v>5.9300000000000006</v>
      </c>
      <c r="G15" s="20">
        <f t="shared" si="5"/>
        <v>32.9</v>
      </c>
      <c r="H15" s="18">
        <v>14.3</v>
      </c>
      <c r="I15" s="20">
        <f>SUM(I16+I17+I18)</f>
        <v>23.9</v>
      </c>
      <c r="J15" s="20">
        <f t="shared" si="5"/>
        <v>28.75</v>
      </c>
      <c r="K15" s="20">
        <f t="shared" si="5"/>
        <v>44.36</v>
      </c>
      <c r="L15" s="20">
        <f t="shared" si="5"/>
        <v>15.77</v>
      </c>
      <c r="M15" s="18">
        <f t="shared" si="5"/>
        <v>5.6</v>
      </c>
      <c r="N15" s="18">
        <f t="shared" si="5"/>
        <v>5.6</v>
      </c>
      <c r="O15" s="18">
        <f t="shared" si="5"/>
        <v>5.6</v>
      </c>
      <c r="P15" s="6">
        <f t="shared" ref="P15:P28" si="6">SUM(E15:O15)</f>
        <v>201.40999999999997</v>
      </c>
    </row>
    <row r="16" spans="1:17" ht="18" customHeight="1">
      <c r="A16" s="47"/>
      <c r="B16" s="52"/>
      <c r="C16" s="10" t="s">
        <v>5</v>
      </c>
      <c r="D16" s="7"/>
      <c r="E16" s="16">
        <v>6.7</v>
      </c>
      <c r="F16" s="16">
        <v>0.7</v>
      </c>
      <c r="G16" s="19">
        <v>27.9</v>
      </c>
      <c r="H16" s="16">
        <v>4.5</v>
      </c>
      <c r="I16" s="19">
        <v>3.4</v>
      </c>
      <c r="J16" s="19">
        <v>3.75</v>
      </c>
      <c r="K16" s="19">
        <v>32.36</v>
      </c>
      <c r="L16" s="19">
        <v>3.77</v>
      </c>
      <c r="M16" s="16">
        <v>0.6</v>
      </c>
      <c r="N16" s="16">
        <v>0.6</v>
      </c>
      <c r="O16" s="16">
        <v>0.6</v>
      </c>
      <c r="P16" s="16">
        <f t="shared" si="6"/>
        <v>84.879999999999981</v>
      </c>
    </row>
    <row r="17" spans="1:16" ht="19.5" customHeight="1">
      <c r="A17" s="47"/>
      <c r="B17" s="52"/>
      <c r="C17" s="10" t="s">
        <v>6</v>
      </c>
      <c r="D17" s="7"/>
      <c r="E17" s="7">
        <v>0</v>
      </c>
      <c r="F17" s="7">
        <v>0</v>
      </c>
      <c r="G17" s="9">
        <v>0</v>
      </c>
      <c r="H17" s="7">
        <v>0</v>
      </c>
      <c r="I17" s="9">
        <v>0</v>
      </c>
      <c r="J17" s="9">
        <v>0</v>
      </c>
      <c r="K17" s="9">
        <v>0</v>
      </c>
      <c r="L17" s="9">
        <v>0</v>
      </c>
      <c r="M17" s="7">
        <v>0</v>
      </c>
      <c r="N17" s="7">
        <v>0</v>
      </c>
      <c r="O17" s="7">
        <v>0</v>
      </c>
      <c r="P17" s="7">
        <f t="shared" si="6"/>
        <v>0</v>
      </c>
    </row>
    <row r="18" spans="1:16" ht="26.25" customHeight="1">
      <c r="A18" s="47"/>
      <c r="B18" s="52"/>
      <c r="C18" s="11" t="s">
        <v>7</v>
      </c>
      <c r="D18" s="8"/>
      <c r="E18" s="16">
        <v>12</v>
      </c>
      <c r="F18" s="7">
        <v>5.23</v>
      </c>
      <c r="G18" s="19">
        <v>5</v>
      </c>
      <c r="H18" s="16">
        <v>9.8000000000000007</v>
      </c>
      <c r="I18" s="19">
        <f>10.5+10</f>
        <v>20.5</v>
      </c>
      <c r="J18" s="19">
        <v>25</v>
      </c>
      <c r="K18" s="9">
        <v>12</v>
      </c>
      <c r="L18" s="19">
        <v>12</v>
      </c>
      <c r="M18" s="16">
        <v>5</v>
      </c>
      <c r="N18" s="16">
        <v>5</v>
      </c>
      <c r="O18" s="16">
        <v>5</v>
      </c>
      <c r="P18" s="7">
        <f t="shared" si="6"/>
        <v>116.53</v>
      </c>
    </row>
    <row r="19" spans="1:16" ht="15.75">
      <c r="A19" s="47" t="s">
        <v>9</v>
      </c>
      <c r="B19" s="48" t="s">
        <v>16</v>
      </c>
      <c r="C19" s="10" t="s">
        <v>4</v>
      </c>
      <c r="D19" s="7"/>
      <c r="E19" s="18">
        <f>E20+E21+E22</f>
        <v>22514.572210000002</v>
      </c>
      <c r="F19" s="18">
        <f>F20+F21+F22-0.01</f>
        <v>22897.61563</v>
      </c>
      <c r="G19" s="18">
        <f t="shared" ref="G19:P19" si="7">G20+G21+G22</f>
        <v>26146.228999999999</v>
      </c>
      <c r="H19" s="18">
        <f t="shared" si="7"/>
        <v>31596.879119999998</v>
      </c>
      <c r="I19" s="20">
        <f t="shared" si="7"/>
        <v>33563.949999999997</v>
      </c>
      <c r="J19" s="20">
        <f t="shared" si="7"/>
        <v>33102.6</v>
      </c>
      <c r="K19" s="20">
        <f t="shared" si="7"/>
        <v>32314.559999999998</v>
      </c>
      <c r="L19" s="20">
        <f t="shared" si="7"/>
        <v>32295.629999999997</v>
      </c>
      <c r="M19" s="18">
        <f t="shared" si="7"/>
        <v>28634.7</v>
      </c>
      <c r="N19" s="18">
        <f t="shared" si="7"/>
        <v>28634.7</v>
      </c>
      <c r="O19" s="18">
        <f t="shared" si="7"/>
        <v>28634.7</v>
      </c>
      <c r="P19" s="27">
        <f t="shared" si="7"/>
        <v>320336.14595999994</v>
      </c>
    </row>
    <row r="20" spans="1:16" ht="15.75">
      <c r="A20" s="47"/>
      <c r="B20" s="48"/>
      <c r="C20" s="10" t="s">
        <v>5</v>
      </c>
      <c r="D20" s="7"/>
      <c r="E20" s="16">
        <v>4.9000000000000004</v>
      </c>
      <c r="F20" s="7">
        <v>1.42</v>
      </c>
      <c r="G20" s="19">
        <v>31.9</v>
      </c>
      <c r="H20" s="16">
        <v>1194.6271200000001</v>
      </c>
      <c r="I20" s="19">
        <v>1549.38</v>
      </c>
      <c r="J20" s="19">
        <v>0</v>
      </c>
      <c r="K20" s="19">
        <f>20.22+4.04</f>
        <v>24.259999999999998</v>
      </c>
      <c r="L20" s="19">
        <f>2.36+0.47</f>
        <v>2.83</v>
      </c>
      <c r="M20" s="16">
        <v>0.7</v>
      </c>
      <c r="N20" s="16">
        <v>0.7</v>
      </c>
      <c r="O20" s="16">
        <v>0.7</v>
      </c>
      <c r="P20" s="16">
        <f>E20+F20+G20+H20+I20+J20+K20+L20+M20+N20+O20</f>
        <v>2811.4171200000001</v>
      </c>
    </row>
    <row r="21" spans="1:16" ht="15.75">
      <c r="A21" s="47"/>
      <c r="B21" s="48"/>
      <c r="C21" s="10" t="s">
        <v>6</v>
      </c>
      <c r="D21" s="7"/>
      <c r="E21" s="7">
        <v>2684.5</v>
      </c>
      <c r="F21" s="7">
        <v>1854.4</v>
      </c>
      <c r="G21" s="9">
        <f>2023.9-58</f>
        <v>1965.9</v>
      </c>
      <c r="H21" s="16">
        <f>2465.97-H25</f>
        <v>2412.8999999999996</v>
      </c>
      <c r="I21" s="19">
        <f>1427.5-114.5-22.9+1920+1549.38</f>
        <v>4759.4799999999996</v>
      </c>
      <c r="J21" s="19">
        <f>834+556+2.5</f>
        <v>1392.5</v>
      </c>
      <c r="K21" s="19">
        <f>834+556+2.5</f>
        <v>1392.5</v>
      </c>
      <c r="L21" s="19">
        <f>834+556+2.5</f>
        <v>1392.5</v>
      </c>
      <c r="M21" s="16">
        <v>1706</v>
      </c>
      <c r="N21" s="16">
        <v>1706</v>
      </c>
      <c r="O21" s="16">
        <v>1706</v>
      </c>
      <c r="P21" s="16">
        <f t="shared" ref="P21:P22" si="8">E21+F21+G21+H21+I21+J21+K21+L21+M21+N21+O21</f>
        <v>22972.68</v>
      </c>
    </row>
    <row r="22" spans="1:16" ht="27" customHeight="1">
      <c r="A22" s="47"/>
      <c r="B22" s="48"/>
      <c r="C22" s="11" t="s">
        <v>7</v>
      </c>
      <c r="D22" s="8"/>
      <c r="E22" s="7">
        <v>19825.172210000001</v>
      </c>
      <c r="F22" s="7">
        <v>21041.805629999999</v>
      </c>
      <c r="G22" s="16">
        <v>24148.429</v>
      </c>
      <c r="H22" s="7">
        <f>27999.692-0.54-9.8</f>
        <v>27989.351999999999</v>
      </c>
      <c r="I22" s="19">
        <f>30767.77-45.6-1311.5-606.2-1549.38</f>
        <v>27255.09</v>
      </c>
      <c r="J22" s="19">
        <f>1553.2+24907.6+3437.1+1837.2-25</f>
        <v>31710.1</v>
      </c>
      <c r="K22" s="19">
        <f>1553.2+24082.3+3437.1+1837.2-12</f>
        <v>30897.8</v>
      </c>
      <c r="L22" s="19">
        <f>1553.2+24082.3+3437.1+1837.2-12+2.5</f>
        <v>30900.3</v>
      </c>
      <c r="M22" s="16">
        <v>26928</v>
      </c>
      <c r="N22" s="16">
        <v>26928</v>
      </c>
      <c r="O22" s="16">
        <v>26928</v>
      </c>
      <c r="P22" s="16">
        <f t="shared" si="8"/>
        <v>294552.04883999994</v>
      </c>
    </row>
    <row r="23" spans="1:16" ht="15.75" customHeight="1">
      <c r="A23" s="35">
        <v>3</v>
      </c>
      <c r="B23" s="38" t="s">
        <v>17</v>
      </c>
      <c r="C23" s="10" t="s">
        <v>4</v>
      </c>
      <c r="D23" s="8"/>
      <c r="E23" s="6">
        <v>63.09</v>
      </c>
      <c r="F23" s="6">
        <v>0</v>
      </c>
      <c r="G23" s="25">
        <v>0</v>
      </c>
      <c r="H23" s="6">
        <v>53.61</v>
      </c>
      <c r="I23" s="24">
        <f>I25+I26</f>
        <v>68.77</v>
      </c>
      <c r="J23" s="24">
        <f t="shared" ref="J23:L23" si="9">J25+J26</f>
        <v>83.919999999999987</v>
      </c>
      <c r="K23" s="24">
        <f t="shared" si="9"/>
        <v>83.419999999999987</v>
      </c>
      <c r="L23" s="24">
        <f t="shared" si="9"/>
        <v>83.419999999999987</v>
      </c>
      <c r="M23" s="18">
        <v>75</v>
      </c>
      <c r="N23" s="18">
        <v>75</v>
      </c>
      <c r="O23" s="18">
        <v>75</v>
      </c>
      <c r="P23" s="28">
        <f>SUM(E23:O23)</f>
        <v>661.2299999999999</v>
      </c>
    </row>
    <row r="24" spans="1:16" ht="13.5" customHeight="1">
      <c r="A24" s="36"/>
      <c r="B24" s="39"/>
      <c r="C24" s="10" t="s">
        <v>5</v>
      </c>
      <c r="D24" s="8"/>
      <c r="E24" s="7">
        <v>0</v>
      </c>
      <c r="F24" s="7">
        <v>0</v>
      </c>
      <c r="G24" s="7">
        <v>0</v>
      </c>
      <c r="H24" s="7">
        <v>0</v>
      </c>
      <c r="I24" s="9">
        <v>0</v>
      </c>
      <c r="J24" s="9">
        <v>0</v>
      </c>
      <c r="K24" s="9">
        <v>0</v>
      </c>
      <c r="L24" s="9">
        <v>0</v>
      </c>
      <c r="M24" s="7">
        <v>0</v>
      </c>
      <c r="N24" s="7">
        <v>0</v>
      </c>
      <c r="O24" s="7">
        <v>0</v>
      </c>
      <c r="P24" s="7">
        <v>0</v>
      </c>
    </row>
    <row r="25" spans="1:16" ht="18" customHeight="1">
      <c r="A25" s="36"/>
      <c r="B25" s="39"/>
      <c r="C25" s="10" t="s">
        <v>6</v>
      </c>
      <c r="D25" s="8"/>
      <c r="E25" s="7">
        <v>62.87</v>
      </c>
      <c r="F25" s="26">
        <v>0</v>
      </c>
      <c r="G25" s="26">
        <v>0</v>
      </c>
      <c r="H25" s="7">
        <v>53.07</v>
      </c>
      <c r="I25" s="9">
        <f>I33</f>
        <v>67.92</v>
      </c>
      <c r="J25" s="9">
        <f>J33</f>
        <v>83.07</v>
      </c>
      <c r="K25" s="9">
        <f t="shared" ref="K25:L25" si="10">K33</f>
        <v>82.57</v>
      </c>
      <c r="L25" s="9">
        <f t="shared" si="10"/>
        <v>82.57</v>
      </c>
      <c r="M25" s="16">
        <v>74</v>
      </c>
      <c r="N25" s="16">
        <v>74</v>
      </c>
      <c r="O25" s="16">
        <v>74</v>
      </c>
      <c r="P25" s="7">
        <f>SUM(E25:O25)</f>
        <v>654.06999999999994</v>
      </c>
    </row>
    <row r="26" spans="1:16" ht="24" customHeight="1">
      <c r="A26" s="37"/>
      <c r="B26" s="40"/>
      <c r="C26" s="11" t="s">
        <v>7</v>
      </c>
      <c r="D26" s="8"/>
      <c r="E26" s="7">
        <v>0.22</v>
      </c>
      <c r="F26" s="26">
        <v>0</v>
      </c>
      <c r="G26" s="26">
        <v>0</v>
      </c>
      <c r="H26" s="7">
        <v>0.54</v>
      </c>
      <c r="I26" s="9">
        <v>0.85</v>
      </c>
      <c r="J26" s="9">
        <f>J34</f>
        <v>0.85</v>
      </c>
      <c r="K26" s="9">
        <f t="shared" ref="K26:L26" si="11">K34</f>
        <v>0.85</v>
      </c>
      <c r="L26" s="9">
        <f t="shared" si="11"/>
        <v>0.85</v>
      </c>
      <c r="M26" s="7">
        <v>1</v>
      </c>
      <c r="N26" s="7">
        <v>1</v>
      </c>
      <c r="O26" s="7">
        <v>1</v>
      </c>
      <c r="P26" s="9">
        <f>SUM(E26:O26)</f>
        <v>7.16</v>
      </c>
    </row>
    <row r="27" spans="1:16" ht="15.75">
      <c r="A27" s="47" t="s">
        <v>13</v>
      </c>
      <c r="B27" s="48" t="s">
        <v>23</v>
      </c>
      <c r="C27" s="10" t="s">
        <v>4</v>
      </c>
      <c r="D27" s="7"/>
      <c r="E27" s="6">
        <v>0</v>
      </c>
      <c r="F27" s="6">
        <f t="shared" ref="F27:G27" si="12">SUM(F28:F30)</f>
        <v>33.040000000000006</v>
      </c>
      <c r="G27" s="18">
        <f t="shared" si="12"/>
        <v>67.34</v>
      </c>
      <c r="H27" s="6">
        <v>0</v>
      </c>
      <c r="I27" s="24">
        <v>0</v>
      </c>
      <c r="J27" s="24">
        <f>J29+J30</f>
        <v>0</v>
      </c>
      <c r="K27" s="24">
        <f t="shared" ref="K27:L27" si="13">K29+K30</f>
        <v>0</v>
      </c>
      <c r="L27" s="24">
        <f t="shared" si="13"/>
        <v>0</v>
      </c>
      <c r="M27" s="6">
        <v>0</v>
      </c>
      <c r="N27" s="6">
        <v>0</v>
      </c>
      <c r="O27" s="6">
        <v>0</v>
      </c>
      <c r="P27" s="27">
        <f t="shared" si="6"/>
        <v>100.38000000000001</v>
      </c>
    </row>
    <row r="28" spans="1:16" ht="15.75">
      <c r="A28" s="47"/>
      <c r="B28" s="48"/>
      <c r="C28" s="10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9">
        <v>0</v>
      </c>
      <c r="J28" s="9">
        <v>0</v>
      </c>
      <c r="K28" s="9">
        <v>0</v>
      </c>
      <c r="L28" s="9">
        <v>0</v>
      </c>
      <c r="M28" s="7">
        <v>0</v>
      </c>
      <c r="N28" s="7">
        <v>0</v>
      </c>
      <c r="O28" s="7">
        <v>0</v>
      </c>
      <c r="P28" s="9">
        <f t="shared" si="6"/>
        <v>0</v>
      </c>
    </row>
    <row r="29" spans="1:16" ht="15.75">
      <c r="A29" s="47"/>
      <c r="B29" s="48"/>
      <c r="C29" s="10" t="s">
        <v>6</v>
      </c>
      <c r="D29" s="7"/>
      <c r="E29" s="7">
        <v>0</v>
      </c>
      <c r="F29" s="16">
        <v>32.840000000000003</v>
      </c>
      <c r="G29" s="7">
        <v>36.049999999999997</v>
      </c>
      <c r="H29" s="7">
        <v>0</v>
      </c>
      <c r="I29" s="9">
        <v>0</v>
      </c>
      <c r="J29" s="9">
        <v>0</v>
      </c>
      <c r="K29" s="9">
        <v>0</v>
      </c>
      <c r="L29" s="9">
        <v>0</v>
      </c>
      <c r="M29" s="7">
        <v>0</v>
      </c>
      <c r="N29" s="7">
        <v>0</v>
      </c>
      <c r="O29" s="7">
        <v>0</v>
      </c>
      <c r="P29" s="19">
        <f>SUM(E29:O29)</f>
        <v>68.89</v>
      </c>
    </row>
    <row r="30" spans="1:16" ht="26.25">
      <c r="A30" s="47"/>
      <c r="B30" s="48"/>
      <c r="C30" s="15" t="s">
        <v>7</v>
      </c>
      <c r="D30" s="8"/>
      <c r="E30" s="7">
        <v>0</v>
      </c>
      <c r="F30" s="7">
        <v>0.2</v>
      </c>
      <c r="G30" s="16">
        <f>31.29</f>
        <v>31.29</v>
      </c>
      <c r="H30" s="7">
        <v>0</v>
      </c>
      <c r="I30" s="9">
        <v>0</v>
      </c>
      <c r="J30" s="9">
        <v>0</v>
      </c>
      <c r="K30" s="9">
        <v>0</v>
      </c>
      <c r="L30" s="9">
        <v>0</v>
      </c>
      <c r="M30" s="7">
        <v>0</v>
      </c>
      <c r="N30" s="7">
        <v>0</v>
      </c>
      <c r="O30" s="7">
        <v>0</v>
      </c>
      <c r="P30" s="19">
        <f>SUM(E30:O30)</f>
        <v>31.49</v>
      </c>
    </row>
    <row r="31" spans="1:16" ht="14.25" customHeight="1">
      <c r="A31" s="47" t="s">
        <v>24</v>
      </c>
      <c r="B31" s="48" t="s">
        <v>20</v>
      </c>
      <c r="C31" s="10" t="s">
        <v>4</v>
      </c>
      <c r="D31" s="7"/>
      <c r="E31" s="7">
        <v>0</v>
      </c>
      <c r="F31" s="7">
        <v>0</v>
      </c>
      <c r="G31" s="7">
        <v>0</v>
      </c>
      <c r="H31" s="7">
        <f t="shared" ref="H31" si="14">SUM(H32:H34)</f>
        <v>53.61</v>
      </c>
      <c r="I31" s="9">
        <f>SUM(I32:I34)</f>
        <v>68.77</v>
      </c>
      <c r="J31" s="9">
        <f t="shared" ref="J31:L31" si="15">SUM(J32:J34)</f>
        <v>83.919999999999987</v>
      </c>
      <c r="K31" s="9">
        <f t="shared" si="15"/>
        <v>83.419999999999987</v>
      </c>
      <c r="L31" s="9">
        <f t="shared" si="15"/>
        <v>83.419999999999987</v>
      </c>
      <c r="M31" s="7">
        <v>75</v>
      </c>
      <c r="N31" s="7">
        <v>75</v>
      </c>
      <c r="O31" s="7">
        <v>75</v>
      </c>
      <c r="P31" s="9">
        <f>SUM(E31:O31)</f>
        <v>598.14</v>
      </c>
    </row>
    <row r="32" spans="1:16" ht="17.25" customHeight="1">
      <c r="A32" s="47"/>
      <c r="B32" s="48"/>
      <c r="C32" s="10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9">
        <v>0</v>
      </c>
      <c r="J32" s="9">
        <v>0</v>
      </c>
      <c r="K32" s="9">
        <v>0</v>
      </c>
      <c r="L32" s="9">
        <v>0</v>
      </c>
      <c r="M32" s="7">
        <v>0</v>
      </c>
      <c r="N32" s="7">
        <v>0</v>
      </c>
      <c r="O32" s="7">
        <v>0</v>
      </c>
      <c r="P32" s="9">
        <f t="shared" ref="P32:P34" si="16">SUM(E32:O32)</f>
        <v>0</v>
      </c>
    </row>
    <row r="33" spans="1:16" ht="16.5" customHeight="1">
      <c r="A33" s="47"/>
      <c r="B33" s="48"/>
      <c r="C33" s="10" t="s">
        <v>6</v>
      </c>
      <c r="D33" s="7"/>
      <c r="E33" s="7">
        <v>0</v>
      </c>
      <c r="F33" s="7">
        <v>0</v>
      </c>
      <c r="G33" s="7">
        <v>0</v>
      </c>
      <c r="H33" s="7">
        <v>53.07</v>
      </c>
      <c r="I33" s="9">
        <f>I37+I41</f>
        <v>67.92</v>
      </c>
      <c r="J33" s="9">
        <f>J37+J41</f>
        <v>83.07</v>
      </c>
      <c r="K33" s="9">
        <f t="shared" ref="K33" si="17">K37+K41</f>
        <v>82.57</v>
      </c>
      <c r="L33" s="9">
        <v>82.57</v>
      </c>
      <c r="M33" s="7">
        <v>74</v>
      </c>
      <c r="N33" s="7">
        <v>74</v>
      </c>
      <c r="O33" s="7">
        <v>74</v>
      </c>
      <c r="P33" s="9">
        <f>SUM(E33:O33)</f>
        <v>591.20000000000005</v>
      </c>
    </row>
    <row r="34" spans="1:16" ht="26.25" customHeight="1">
      <c r="A34" s="47"/>
      <c r="B34" s="48"/>
      <c r="C34" s="15" t="s">
        <v>7</v>
      </c>
      <c r="D34" s="8"/>
      <c r="E34" s="7">
        <v>0</v>
      </c>
      <c r="F34" s="7">
        <v>0</v>
      </c>
      <c r="G34" s="7">
        <v>0</v>
      </c>
      <c r="H34" s="7">
        <v>0.54</v>
      </c>
      <c r="I34" s="9">
        <v>0.85</v>
      </c>
      <c r="J34" s="9">
        <f>J38+J42</f>
        <v>0.85</v>
      </c>
      <c r="K34" s="9">
        <f t="shared" ref="K34:L34" si="18">K38+K42</f>
        <v>0.85</v>
      </c>
      <c r="L34" s="9">
        <f t="shared" si="18"/>
        <v>0.85</v>
      </c>
      <c r="M34" s="7">
        <v>1</v>
      </c>
      <c r="N34" s="7">
        <v>1</v>
      </c>
      <c r="O34" s="7">
        <v>1</v>
      </c>
      <c r="P34" s="7">
        <f t="shared" si="16"/>
        <v>6.94</v>
      </c>
    </row>
    <row r="35" spans="1:16" ht="15.75" customHeight="1">
      <c r="A35" s="41" t="s">
        <v>25</v>
      </c>
      <c r="B35" s="44" t="s">
        <v>21</v>
      </c>
      <c r="C35" s="12" t="s">
        <v>4</v>
      </c>
      <c r="D35" s="7"/>
      <c r="E35" s="7">
        <v>0</v>
      </c>
      <c r="F35" s="7">
        <v>0</v>
      </c>
      <c r="G35" s="7">
        <f>SUM(G36+G37+G38)</f>
        <v>0</v>
      </c>
      <c r="H35" s="16">
        <v>28</v>
      </c>
      <c r="I35" s="19">
        <v>28</v>
      </c>
      <c r="J35" s="19">
        <f>J37+J38</f>
        <v>28</v>
      </c>
      <c r="K35" s="19">
        <f t="shared" ref="K35:L35" si="19">K37+K38</f>
        <v>28</v>
      </c>
      <c r="L35" s="19">
        <f t="shared" si="19"/>
        <v>28</v>
      </c>
      <c r="M35" s="7">
        <f t="shared" ref="M35:O35" si="20">SUM(M36+M37+M38)</f>
        <v>0</v>
      </c>
      <c r="N35" s="7">
        <f t="shared" si="20"/>
        <v>0</v>
      </c>
      <c r="O35" s="7">
        <f t="shared" si="20"/>
        <v>0</v>
      </c>
      <c r="P35" s="16">
        <f>SUM(E35:O35)</f>
        <v>140</v>
      </c>
    </row>
    <row r="36" spans="1:16" ht="15.75">
      <c r="A36" s="42"/>
      <c r="B36" s="45"/>
      <c r="C36" s="12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9">
        <v>0</v>
      </c>
      <c r="J36" s="9">
        <v>0</v>
      </c>
      <c r="K36" s="9">
        <v>0</v>
      </c>
      <c r="L36" s="9">
        <v>0</v>
      </c>
      <c r="M36" s="7">
        <v>0</v>
      </c>
      <c r="N36" s="7">
        <v>0</v>
      </c>
      <c r="O36" s="7">
        <v>0</v>
      </c>
      <c r="P36" s="7">
        <f t="shared" ref="P36:P50" si="21">SUM(E36:O36)</f>
        <v>0</v>
      </c>
    </row>
    <row r="37" spans="1:16" ht="18" customHeight="1">
      <c r="A37" s="42"/>
      <c r="B37" s="45"/>
      <c r="C37" s="12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9">
        <v>27.72</v>
      </c>
      <c r="J37" s="9">
        <v>27.72</v>
      </c>
      <c r="K37" s="9">
        <v>27.72</v>
      </c>
      <c r="L37" s="9">
        <v>27.72</v>
      </c>
      <c r="M37" s="7">
        <v>0</v>
      </c>
      <c r="N37" s="7">
        <v>0</v>
      </c>
      <c r="O37" s="7">
        <v>0</v>
      </c>
      <c r="P37" s="7">
        <f>SUM(E37:O37)</f>
        <v>138.6</v>
      </c>
    </row>
    <row r="38" spans="1:16" ht="27" customHeight="1">
      <c r="A38" s="43"/>
      <c r="B38" s="46"/>
      <c r="C38" s="13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9">
        <v>0.28000000000000003</v>
      </c>
      <c r="J38" s="9">
        <v>0.28000000000000003</v>
      </c>
      <c r="K38" s="9">
        <v>0.28000000000000003</v>
      </c>
      <c r="L38" s="9">
        <v>0.28000000000000003</v>
      </c>
      <c r="M38" s="7">
        <v>0</v>
      </c>
      <c r="N38" s="7">
        <v>0</v>
      </c>
      <c r="O38" s="7">
        <v>0</v>
      </c>
      <c r="P38" s="7">
        <f>SUM(E38:O38)</f>
        <v>1.4000000000000001</v>
      </c>
    </row>
    <row r="39" spans="1:16" ht="15.75" customHeight="1">
      <c r="A39" s="41" t="s">
        <v>26</v>
      </c>
      <c r="B39" s="44" t="s">
        <v>22</v>
      </c>
      <c r="C39" s="14" t="s">
        <v>4</v>
      </c>
      <c r="D39" s="7"/>
      <c r="E39" s="7">
        <v>0</v>
      </c>
      <c r="F39" s="7">
        <v>0</v>
      </c>
      <c r="G39" s="7">
        <f t="shared" ref="G39" si="22">SUM(G40:G42)</f>
        <v>0</v>
      </c>
      <c r="H39" s="16">
        <f>H41+H42</f>
        <v>25.610000000000003</v>
      </c>
      <c r="I39" s="16">
        <f t="shared" ref="I39:L39" si="23">I41+I42</f>
        <v>40.770000000000003</v>
      </c>
      <c r="J39" s="16">
        <f t="shared" si="23"/>
        <v>55.919999999999995</v>
      </c>
      <c r="K39" s="16">
        <f t="shared" si="23"/>
        <v>55.419999999999995</v>
      </c>
      <c r="L39" s="16">
        <f t="shared" si="23"/>
        <v>58.419999999999995</v>
      </c>
      <c r="M39" s="7">
        <v>0</v>
      </c>
      <c r="N39" s="7">
        <v>0</v>
      </c>
      <c r="O39" s="7">
        <v>0</v>
      </c>
      <c r="P39" s="7">
        <f>SUM(E39:O39)</f>
        <v>236.14</v>
      </c>
    </row>
    <row r="40" spans="1:16" ht="15.75">
      <c r="A40" s="42"/>
      <c r="B40" s="45"/>
      <c r="C40" s="14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9">
        <v>0</v>
      </c>
      <c r="J40" s="9">
        <v>0</v>
      </c>
      <c r="K40" s="9">
        <v>0</v>
      </c>
      <c r="L40" s="9">
        <v>0</v>
      </c>
      <c r="M40" s="7">
        <v>0</v>
      </c>
      <c r="N40" s="7">
        <v>0</v>
      </c>
      <c r="O40" s="7">
        <v>0</v>
      </c>
      <c r="P40" s="7">
        <f t="shared" si="21"/>
        <v>0</v>
      </c>
    </row>
    <row r="41" spans="1:16" ht="15.75">
      <c r="A41" s="42"/>
      <c r="B41" s="45"/>
      <c r="C41" s="14" t="s">
        <v>6</v>
      </c>
      <c r="D41" s="7"/>
      <c r="E41" s="7">
        <v>0</v>
      </c>
      <c r="F41" s="7">
        <v>0</v>
      </c>
      <c r="G41" s="7">
        <v>0</v>
      </c>
      <c r="H41" s="7">
        <v>25.35</v>
      </c>
      <c r="I41" s="9">
        <f>54.85-14.65</f>
        <v>40.200000000000003</v>
      </c>
      <c r="J41" s="9">
        <f>83.07-27.72</f>
        <v>55.349999999999994</v>
      </c>
      <c r="K41" s="9">
        <f>82.57-27.72</f>
        <v>54.849999999999994</v>
      </c>
      <c r="L41" s="9">
        <f>85.57-27.72</f>
        <v>57.849999999999994</v>
      </c>
      <c r="M41" s="7">
        <v>0</v>
      </c>
      <c r="N41" s="7">
        <v>0</v>
      </c>
      <c r="O41" s="7">
        <v>0</v>
      </c>
      <c r="P41" s="16">
        <f>SUM(E41:O41)</f>
        <v>233.6</v>
      </c>
    </row>
    <row r="42" spans="1:16" ht="28.5" customHeight="1">
      <c r="A42" s="43"/>
      <c r="B42" s="46"/>
      <c r="C42" s="15" t="s">
        <v>7</v>
      </c>
      <c r="D42" s="8"/>
      <c r="E42" s="7">
        <v>0</v>
      </c>
      <c r="F42" s="7"/>
      <c r="G42" s="7">
        <v>0</v>
      </c>
      <c r="H42" s="7">
        <v>0.26</v>
      </c>
      <c r="I42" s="9">
        <v>0.56999999999999995</v>
      </c>
      <c r="J42" s="9">
        <f>0.85-0.28</f>
        <v>0.56999999999999995</v>
      </c>
      <c r="K42" s="9">
        <v>0.56999999999999995</v>
      </c>
      <c r="L42" s="9">
        <v>0.56999999999999995</v>
      </c>
      <c r="M42" s="7">
        <v>0</v>
      </c>
      <c r="N42" s="7">
        <v>0</v>
      </c>
      <c r="O42" s="7">
        <v>0</v>
      </c>
      <c r="P42" s="7">
        <f>SUM(E42:O42)</f>
        <v>2.5399999999999996</v>
      </c>
    </row>
    <row r="43" spans="1:16" ht="15.75" customHeight="1">
      <c r="A43" s="35" t="s">
        <v>10</v>
      </c>
      <c r="B43" s="38" t="s">
        <v>18</v>
      </c>
      <c r="C43" s="12" t="s">
        <v>4</v>
      </c>
      <c r="D43" s="7"/>
      <c r="E43" s="6">
        <v>0</v>
      </c>
      <c r="F43" s="18">
        <v>313.89999999999998</v>
      </c>
      <c r="G43" s="6">
        <f>SUM(G44+G45+G46)</f>
        <v>0</v>
      </c>
      <c r="H43" s="6">
        <f t="shared" ref="H43:O43" si="24">SUM(H44+H45+H46)</f>
        <v>0</v>
      </c>
      <c r="I43" s="24">
        <f t="shared" si="24"/>
        <v>0</v>
      </c>
      <c r="J43" s="24">
        <f t="shared" si="24"/>
        <v>0</v>
      </c>
      <c r="K43" s="24">
        <f t="shared" si="24"/>
        <v>0</v>
      </c>
      <c r="L43" s="24">
        <f t="shared" si="24"/>
        <v>0</v>
      </c>
      <c r="M43" s="6">
        <f t="shared" si="24"/>
        <v>0</v>
      </c>
      <c r="N43" s="6">
        <f t="shared" si="24"/>
        <v>0</v>
      </c>
      <c r="O43" s="6">
        <f t="shared" si="24"/>
        <v>0</v>
      </c>
      <c r="P43" s="27">
        <f t="shared" si="21"/>
        <v>313.89999999999998</v>
      </c>
    </row>
    <row r="44" spans="1:16" ht="15.75">
      <c r="A44" s="36"/>
      <c r="B44" s="39"/>
      <c r="C44" s="12" t="s">
        <v>5</v>
      </c>
      <c r="D44" s="7"/>
      <c r="E44" s="7">
        <v>0</v>
      </c>
      <c r="F44" s="16">
        <v>313.89999999999998</v>
      </c>
      <c r="G44" s="7">
        <v>0</v>
      </c>
      <c r="H44" s="7">
        <v>0</v>
      </c>
      <c r="I44" s="9">
        <v>0</v>
      </c>
      <c r="J44" s="9">
        <v>0</v>
      </c>
      <c r="K44" s="9">
        <v>0</v>
      </c>
      <c r="L44" s="9">
        <v>0</v>
      </c>
      <c r="M44" s="7">
        <v>0</v>
      </c>
      <c r="N44" s="7">
        <v>0</v>
      </c>
      <c r="O44" s="7">
        <v>0</v>
      </c>
      <c r="P44" s="16">
        <f t="shared" si="21"/>
        <v>313.89999999999998</v>
      </c>
    </row>
    <row r="45" spans="1:16" ht="15.75">
      <c r="A45" s="36"/>
      <c r="B45" s="39"/>
      <c r="C45" s="12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9">
        <v>0</v>
      </c>
      <c r="J45" s="9">
        <v>0</v>
      </c>
      <c r="K45" s="9">
        <v>0</v>
      </c>
      <c r="L45" s="9">
        <v>0</v>
      </c>
      <c r="M45" s="7">
        <v>0</v>
      </c>
      <c r="N45" s="7">
        <v>0</v>
      </c>
      <c r="O45" s="7">
        <v>0</v>
      </c>
      <c r="P45" s="7">
        <f t="shared" si="21"/>
        <v>0</v>
      </c>
    </row>
    <row r="46" spans="1:16" ht="25.5">
      <c r="A46" s="37"/>
      <c r="B46" s="40"/>
      <c r="C46" s="13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9">
        <v>0</v>
      </c>
      <c r="J46" s="9">
        <v>0</v>
      </c>
      <c r="K46" s="9">
        <v>0</v>
      </c>
      <c r="L46" s="9">
        <v>0</v>
      </c>
      <c r="M46" s="7">
        <v>0</v>
      </c>
      <c r="N46" s="7">
        <v>0</v>
      </c>
      <c r="O46" s="7">
        <v>0</v>
      </c>
      <c r="P46" s="7">
        <f t="shared" si="21"/>
        <v>0</v>
      </c>
    </row>
    <row r="47" spans="1:16" ht="15.75" customHeight="1">
      <c r="A47" s="35" t="s">
        <v>12</v>
      </c>
      <c r="B47" s="38" t="s">
        <v>19</v>
      </c>
      <c r="C47" s="14" t="s">
        <v>4</v>
      </c>
      <c r="D47" s="7"/>
      <c r="E47" s="18">
        <v>325.8</v>
      </c>
      <c r="F47" s="18">
        <v>250</v>
      </c>
      <c r="G47" s="6">
        <f t="shared" ref="G47:J47" si="25">SUM(G48:G50)</f>
        <v>0</v>
      </c>
      <c r="H47" s="6">
        <f t="shared" si="25"/>
        <v>0</v>
      </c>
      <c r="I47" s="24">
        <f t="shared" si="25"/>
        <v>0</v>
      </c>
      <c r="J47" s="24">
        <f t="shared" si="25"/>
        <v>0</v>
      </c>
      <c r="K47" s="20">
        <f>K50</f>
        <v>0</v>
      </c>
      <c r="L47" s="24">
        <v>0</v>
      </c>
      <c r="M47" s="6">
        <v>0</v>
      </c>
      <c r="N47" s="6">
        <v>0</v>
      </c>
      <c r="O47" s="6">
        <v>0</v>
      </c>
      <c r="P47" s="27">
        <f t="shared" si="21"/>
        <v>575.79999999999995</v>
      </c>
    </row>
    <row r="48" spans="1:16" ht="15.75">
      <c r="A48" s="36"/>
      <c r="B48" s="39"/>
      <c r="C48" s="14" t="s">
        <v>5</v>
      </c>
      <c r="D48" s="7"/>
      <c r="E48" s="16">
        <v>325.8</v>
      </c>
      <c r="F48" s="7">
        <v>0</v>
      </c>
      <c r="G48" s="7">
        <v>0</v>
      </c>
      <c r="H48" s="7">
        <v>0</v>
      </c>
      <c r="I48" s="9">
        <v>0</v>
      </c>
      <c r="J48" s="9">
        <v>0</v>
      </c>
      <c r="K48" s="9">
        <v>0</v>
      </c>
      <c r="L48" s="9">
        <v>0</v>
      </c>
      <c r="M48" s="7">
        <v>0</v>
      </c>
      <c r="N48" s="7">
        <v>0</v>
      </c>
      <c r="O48" s="7">
        <v>0</v>
      </c>
      <c r="P48" s="16">
        <f t="shared" si="21"/>
        <v>325.8</v>
      </c>
    </row>
    <row r="49" spans="1:16" ht="15.75">
      <c r="A49" s="36"/>
      <c r="B49" s="39"/>
      <c r="C49" s="14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9">
        <v>0</v>
      </c>
      <c r="J49" s="9">
        <v>0</v>
      </c>
      <c r="K49" s="9">
        <v>0</v>
      </c>
      <c r="L49" s="9">
        <v>0</v>
      </c>
      <c r="M49" s="7">
        <v>0</v>
      </c>
      <c r="N49" s="7">
        <v>0</v>
      </c>
      <c r="O49" s="7">
        <v>0</v>
      </c>
      <c r="P49" s="7">
        <f t="shared" si="21"/>
        <v>0</v>
      </c>
    </row>
    <row r="50" spans="1:16" ht="26.25">
      <c r="A50" s="37"/>
      <c r="B50" s="40"/>
      <c r="C50" s="15" t="s">
        <v>7</v>
      </c>
      <c r="D50" s="8"/>
      <c r="E50" s="7">
        <v>0</v>
      </c>
      <c r="F50" s="16">
        <v>250</v>
      </c>
      <c r="G50" s="7">
        <v>0</v>
      </c>
      <c r="H50" s="7">
        <v>0</v>
      </c>
      <c r="I50" s="9">
        <v>0</v>
      </c>
      <c r="J50" s="9">
        <v>0</v>
      </c>
      <c r="K50" s="19">
        <v>0</v>
      </c>
      <c r="L50" s="9">
        <v>0</v>
      </c>
      <c r="M50" s="7">
        <v>0</v>
      </c>
      <c r="N50" s="7">
        <v>0</v>
      </c>
      <c r="O50" s="7">
        <v>0</v>
      </c>
      <c r="P50" s="16">
        <f t="shared" si="21"/>
        <v>250</v>
      </c>
    </row>
    <row r="51" spans="1:16" ht="15.75" customHeight="1">
      <c r="A51" s="35" t="s">
        <v>14</v>
      </c>
      <c r="B51" s="38" t="s">
        <v>29</v>
      </c>
      <c r="C51" s="14" t="s">
        <v>4</v>
      </c>
      <c r="D51" s="7"/>
      <c r="E51" s="6">
        <v>0</v>
      </c>
      <c r="F51" s="6">
        <f>F54</f>
        <v>0</v>
      </c>
      <c r="G51" s="18">
        <f>G54</f>
        <v>41.6</v>
      </c>
      <c r="H51" s="6">
        <f t="shared" ref="H51:J51" si="26">SUM(H52:H54)</f>
        <v>0</v>
      </c>
      <c r="I51" s="24">
        <f t="shared" si="26"/>
        <v>0</v>
      </c>
      <c r="J51" s="24">
        <f t="shared" si="26"/>
        <v>0</v>
      </c>
      <c r="K51" s="24">
        <v>0</v>
      </c>
      <c r="L51" s="24">
        <v>0</v>
      </c>
      <c r="M51" s="6">
        <v>0</v>
      </c>
      <c r="N51" s="6">
        <v>0</v>
      </c>
      <c r="O51" s="6">
        <v>0</v>
      </c>
      <c r="P51" s="27">
        <f t="shared" ref="P51:P54" si="27">SUM(E51:O51)</f>
        <v>41.6</v>
      </c>
    </row>
    <row r="52" spans="1:16" ht="15.75">
      <c r="A52" s="36"/>
      <c r="B52" s="39"/>
      <c r="C52" s="14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9">
        <v>0</v>
      </c>
      <c r="J52" s="9">
        <v>0</v>
      </c>
      <c r="K52" s="9">
        <v>0</v>
      </c>
      <c r="L52" s="9">
        <v>0</v>
      </c>
      <c r="M52" s="7">
        <v>0</v>
      </c>
      <c r="N52" s="7">
        <v>0</v>
      </c>
      <c r="O52" s="7">
        <v>0</v>
      </c>
      <c r="P52" s="7">
        <f t="shared" si="27"/>
        <v>0</v>
      </c>
    </row>
    <row r="53" spans="1:16" ht="15.75">
      <c r="A53" s="36"/>
      <c r="B53" s="39"/>
      <c r="C53" s="14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9">
        <v>0</v>
      </c>
      <c r="K53" s="9">
        <v>0</v>
      </c>
      <c r="L53" s="9">
        <v>0</v>
      </c>
      <c r="M53" s="7">
        <v>0</v>
      </c>
      <c r="N53" s="7">
        <v>0</v>
      </c>
      <c r="O53" s="7">
        <v>0</v>
      </c>
      <c r="P53" s="7">
        <f t="shared" si="27"/>
        <v>0</v>
      </c>
    </row>
    <row r="54" spans="1:16" ht="26.25">
      <c r="A54" s="37"/>
      <c r="B54" s="40"/>
      <c r="C54" s="15" t="s">
        <v>7</v>
      </c>
      <c r="D54" s="8"/>
      <c r="E54" s="7">
        <v>0</v>
      </c>
      <c r="F54" s="7">
        <v>0</v>
      </c>
      <c r="G54" s="16">
        <v>41.6</v>
      </c>
      <c r="H54" s="7">
        <v>0</v>
      </c>
      <c r="I54" s="7">
        <v>0</v>
      </c>
      <c r="J54" s="9">
        <v>0</v>
      </c>
      <c r="K54" s="9">
        <v>0</v>
      </c>
      <c r="L54" s="9">
        <v>0</v>
      </c>
      <c r="M54" s="7">
        <v>0</v>
      </c>
      <c r="N54" s="7">
        <v>0</v>
      </c>
      <c r="O54" s="7">
        <v>0</v>
      </c>
      <c r="P54" s="16">
        <f t="shared" si="27"/>
        <v>41.6</v>
      </c>
    </row>
  </sheetData>
  <mergeCells count="28">
    <mergeCell ref="E1:P3"/>
    <mergeCell ref="A5:P7"/>
    <mergeCell ref="A9:A10"/>
    <mergeCell ref="B9:B10"/>
    <mergeCell ref="C9:C10"/>
    <mergeCell ref="D9:O9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47:A50"/>
    <mergeCell ref="B47:B50"/>
    <mergeCell ref="A51:A54"/>
    <mergeCell ref="B51:B54"/>
    <mergeCell ref="A35:A38"/>
    <mergeCell ref="B35:B38"/>
    <mergeCell ref="A39:A42"/>
    <mergeCell ref="B39:B42"/>
    <mergeCell ref="A43:A46"/>
    <mergeCell ref="B43:B46"/>
  </mergeCells>
  <pageMargins left="0.70866141732283472" right="0.70866141732283472" top="0.55118110236220474" bottom="0.55118110236220474" header="0.31496062992125984" footer="0.31496062992125984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opLeftCell="A7" zoomScale="80" zoomScaleNormal="80" workbookViewId="0">
      <selection activeCell="I21" sqref="I21"/>
    </sheetView>
  </sheetViews>
  <sheetFormatPr defaultRowHeight="15"/>
  <cols>
    <col min="1" max="1" width="8.5703125" customWidth="1"/>
    <col min="2" max="2" width="31.7109375" customWidth="1"/>
    <col min="3" max="3" width="27.140625" customWidth="1"/>
    <col min="4" max="4" width="0.85546875" hidden="1" customWidth="1"/>
    <col min="5" max="5" width="10.85546875" customWidth="1"/>
    <col min="6" max="6" width="11.28515625" customWidth="1"/>
    <col min="7" max="7" width="11.7109375" customWidth="1"/>
    <col min="8" max="8" width="10.42578125" customWidth="1"/>
    <col min="9" max="9" width="12.5703125" customWidth="1"/>
    <col min="10" max="10" width="11" customWidth="1"/>
    <col min="11" max="11" width="10.28515625" customWidth="1"/>
    <col min="12" max="12" width="11.5703125" customWidth="1"/>
    <col min="13" max="13" width="10.28515625" customWidth="1"/>
    <col min="14" max="14" width="10.140625" customWidth="1"/>
    <col min="15" max="15" width="11.7109375" customWidth="1"/>
    <col min="16" max="16" width="16.28515625" customWidth="1"/>
    <col min="17" max="17" width="23.28515625" customWidth="1"/>
  </cols>
  <sheetData>
    <row r="1" spans="1:17" ht="15" customHeight="1">
      <c r="E1" s="53" t="s">
        <v>28</v>
      </c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7" ht="15" customHeight="1"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7" ht="9.75" customHeight="1"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7" ht="5.25" customHeight="1"/>
    <row r="5" spans="1:17" ht="6" customHeight="1">
      <c r="A5" s="54" t="s">
        <v>27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7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7" ht="15" customHeight="1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7" ht="9.9499999999999993" customHeight="1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7" ht="15.75">
      <c r="A9" s="55" t="s">
        <v>0</v>
      </c>
      <c r="B9" s="56" t="s">
        <v>1</v>
      </c>
      <c r="C9" s="57" t="s">
        <v>2</v>
      </c>
      <c r="D9" s="58" t="s">
        <v>8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  <c r="P9" s="2"/>
    </row>
    <row r="10" spans="1:17" ht="31.5" customHeight="1">
      <c r="A10" s="55"/>
      <c r="B10" s="56"/>
      <c r="C10" s="57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7" ht="15.75">
      <c r="A11" s="49"/>
      <c r="B11" s="52" t="s">
        <v>11</v>
      </c>
      <c r="C11" s="10" t="s">
        <v>4</v>
      </c>
      <c r="D11" s="6"/>
      <c r="E11" s="6">
        <v>22922.162209999999</v>
      </c>
      <c r="F11" s="18">
        <v>23500.49</v>
      </c>
      <c r="G11" s="18">
        <v>26288.067999999999</v>
      </c>
      <c r="H11" s="6">
        <v>31664.789120000001</v>
      </c>
      <c r="I11" s="6">
        <v>32177.19</v>
      </c>
      <c r="J11" s="6">
        <v>30523.119999999999</v>
      </c>
      <c r="K11" s="6">
        <v>30114.42</v>
      </c>
      <c r="L11" s="18">
        <v>28715.3</v>
      </c>
      <c r="M11" s="18">
        <v>28715.3</v>
      </c>
      <c r="N11" s="18">
        <v>28715.3</v>
      </c>
      <c r="O11" s="18">
        <v>28715.3</v>
      </c>
      <c r="P11" s="18">
        <v>312051.44</v>
      </c>
      <c r="Q11" s="17"/>
    </row>
    <row r="12" spans="1:17" ht="15.75">
      <c r="A12" s="50"/>
      <c r="B12" s="48"/>
      <c r="C12" s="10" t="s">
        <v>5</v>
      </c>
      <c r="D12" s="7"/>
      <c r="E12" s="16">
        <v>337.4</v>
      </c>
      <c r="F12" s="7">
        <v>316.02</v>
      </c>
      <c r="G12" s="19">
        <v>59.8</v>
      </c>
      <c r="H12" s="16">
        <v>1199.1271200000001</v>
      </c>
      <c r="I12" s="16">
        <v>3.4</v>
      </c>
      <c r="J12" s="16">
        <v>3.6</v>
      </c>
      <c r="K12" s="16">
        <v>56.9</v>
      </c>
      <c r="L12" s="16">
        <v>1.3</v>
      </c>
      <c r="M12" s="16">
        <v>1.3</v>
      </c>
      <c r="N12" s="16">
        <v>1.3</v>
      </c>
      <c r="O12" s="16">
        <v>1.3</v>
      </c>
      <c r="P12" s="16">
        <f>E12+F12+G12+H12+I12+J12+K12+L12+M12+N12+O12</f>
        <v>1981.4471199999998</v>
      </c>
    </row>
    <row r="13" spans="1:17" ht="15.75">
      <c r="A13" s="50"/>
      <c r="B13" s="48"/>
      <c r="C13" s="10" t="s">
        <v>6</v>
      </c>
      <c r="D13" s="7"/>
      <c r="E13" s="7">
        <v>2747.37</v>
      </c>
      <c r="F13" s="16">
        <v>1887.23</v>
      </c>
      <c r="G13" s="9">
        <v>2001.95</v>
      </c>
      <c r="H13" s="16">
        <f>H17+H21+H25</f>
        <v>2465.9699999999998</v>
      </c>
      <c r="I13" s="7">
        <v>1510.07</v>
      </c>
      <c r="J13" s="7">
        <v>1510.07</v>
      </c>
      <c r="K13" s="7">
        <v>1510.07</v>
      </c>
      <c r="L13" s="16">
        <v>1780</v>
      </c>
      <c r="M13" s="16">
        <v>1780</v>
      </c>
      <c r="N13" s="16">
        <v>1780</v>
      </c>
      <c r="O13" s="16">
        <v>1780</v>
      </c>
      <c r="P13" s="16">
        <f t="shared" ref="P13:P14" si="0">E13+F13+G13+H13+I13+J13+K13+L13+M13+N13+O13</f>
        <v>20752.73</v>
      </c>
    </row>
    <row r="14" spans="1:17" ht="24.75" customHeight="1">
      <c r="A14" s="51"/>
      <c r="B14" s="48"/>
      <c r="C14" s="11" t="s">
        <v>7</v>
      </c>
      <c r="D14" s="8"/>
      <c r="E14" s="7">
        <v>19837.392210000002</v>
      </c>
      <c r="F14" s="7">
        <v>21297.24063</v>
      </c>
      <c r="G14" s="19">
        <v>24226.317999999999</v>
      </c>
      <c r="H14" s="7">
        <v>27999.691999999999</v>
      </c>
      <c r="I14" s="16">
        <v>30663.72</v>
      </c>
      <c r="J14" s="7">
        <v>29009.45</v>
      </c>
      <c r="K14" s="7">
        <v>28547.45</v>
      </c>
      <c r="L14" s="16">
        <v>26934</v>
      </c>
      <c r="M14" s="16">
        <v>26934</v>
      </c>
      <c r="N14" s="16">
        <v>26934</v>
      </c>
      <c r="O14" s="16">
        <v>26934</v>
      </c>
      <c r="P14" s="16">
        <f t="shared" si="0"/>
        <v>289317.26283999998</v>
      </c>
    </row>
    <row r="15" spans="1:17" ht="20.25" customHeight="1">
      <c r="A15" s="47">
        <v>1</v>
      </c>
      <c r="B15" s="52" t="s">
        <v>15</v>
      </c>
      <c r="C15" s="10" t="s">
        <v>4</v>
      </c>
      <c r="D15" s="6"/>
      <c r="E15" s="18">
        <v>18.7</v>
      </c>
      <c r="F15" s="6">
        <f t="shared" ref="F15:K15" si="1">SUM(F16+F17+F18)</f>
        <v>5.9300000000000006</v>
      </c>
      <c r="G15" s="20">
        <f t="shared" si="1"/>
        <v>32.9</v>
      </c>
      <c r="H15" s="18">
        <v>14.3</v>
      </c>
      <c r="I15" s="18">
        <f>SUM(I16+I17+I18)</f>
        <v>23.9</v>
      </c>
      <c r="J15" s="18">
        <f t="shared" si="1"/>
        <v>12.8</v>
      </c>
      <c r="K15" s="18">
        <f t="shared" si="1"/>
        <v>32.5</v>
      </c>
      <c r="L15" s="18">
        <f t="shared" ref="L15:O15" si="2">SUM(L16+L17+L18)</f>
        <v>5.6</v>
      </c>
      <c r="M15" s="18">
        <f t="shared" si="2"/>
        <v>5.6</v>
      </c>
      <c r="N15" s="18">
        <f t="shared" si="2"/>
        <v>5.6</v>
      </c>
      <c r="O15" s="18">
        <f t="shared" si="2"/>
        <v>5.6</v>
      </c>
      <c r="P15" s="6">
        <f t="shared" ref="P15:P30" si="3">SUM(E15:O15)</f>
        <v>163.42999999999995</v>
      </c>
    </row>
    <row r="16" spans="1:17" ht="18" customHeight="1">
      <c r="A16" s="47"/>
      <c r="B16" s="52"/>
      <c r="C16" s="10" t="s">
        <v>5</v>
      </c>
      <c r="D16" s="7"/>
      <c r="E16" s="16">
        <v>6.7</v>
      </c>
      <c r="F16" s="16">
        <v>0.7</v>
      </c>
      <c r="G16" s="19">
        <v>27.9</v>
      </c>
      <c r="H16" s="16">
        <v>4.5</v>
      </c>
      <c r="I16" s="16">
        <v>3.4</v>
      </c>
      <c r="J16" s="16">
        <v>2.2999999999999998</v>
      </c>
      <c r="K16" s="16">
        <v>32.5</v>
      </c>
      <c r="L16" s="16">
        <v>0.6</v>
      </c>
      <c r="M16" s="16">
        <v>0.6</v>
      </c>
      <c r="N16" s="16">
        <v>0.6</v>
      </c>
      <c r="O16" s="16">
        <v>0.6</v>
      </c>
      <c r="P16" s="16">
        <f t="shared" si="3"/>
        <v>80.399999999999977</v>
      </c>
    </row>
    <row r="17" spans="1:16" ht="19.5" customHeight="1">
      <c r="A17" s="47"/>
      <c r="B17" s="52"/>
      <c r="C17" s="10" t="s">
        <v>6</v>
      </c>
      <c r="D17" s="7"/>
      <c r="E17" s="7">
        <v>0</v>
      </c>
      <c r="F17" s="7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3"/>
        <v>0</v>
      </c>
    </row>
    <row r="18" spans="1:16" ht="26.25" customHeight="1">
      <c r="A18" s="47"/>
      <c r="B18" s="52"/>
      <c r="C18" s="11" t="s">
        <v>7</v>
      </c>
      <c r="D18" s="8"/>
      <c r="E18" s="16">
        <v>12</v>
      </c>
      <c r="F18" s="7">
        <v>5.23</v>
      </c>
      <c r="G18" s="19">
        <v>5</v>
      </c>
      <c r="H18" s="16">
        <v>9.8000000000000007</v>
      </c>
      <c r="I18" s="16">
        <f>10.5+10</f>
        <v>20.5</v>
      </c>
      <c r="J18" s="16">
        <v>10.5</v>
      </c>
      <c r="K18" s="7">
        <v>0</v>
      </c>
      <c r="L18" s="16">
        <v>5</v>
      </c>
      <c r="M18" s="16">
        <v>5</v>
      </c>
      <c r="N18" s="16">
        <v>5</v>
      </c>
      <c r="O18" s="16">
        <v>5</v>
      </c>
      <c r="P18" s="7">
        <f t="shared" si="3"/>
        <v>83.03</v>
      </c>
    </row>
    <row r="19" spans="1:16" ht="15.75">
      <c r="A19" s="47" t="s">
        <v>9</v>
      </c>
      <c r="B19" s="48" t="s">
        <v>16</v>
      </c>
      <c r="C19" s="10" t="s">
        <v>4</v>
      </c>
      <c r="D19" s="7"/>
      <c r="E19" s="18">
        <f>E20+E21+E22</f>
        <v>22514.572210000002</v>
      </c>
      <c r="F19" s="18">
        <f t="shared" ref="F19:P19" si="4">F20+F21+F22</f>
        <v>22897.625629999999</v>
      </c>
      <c r="G19" s="18">
        <f t="shared" si="4"/>
        <v>26146.228999999999</v>
      </c>
      <c r="H19" s="18">
        <f t="shared" si="4"/>
        <v>31596.879119999998</v>
      </c>
      <c r="I19" s="18">
        <f t="shared" si="4"/>
        <v>32069.87</v>
      </c>
      <c r="J19" s="18">
        <f t="shared" si="4"/>
        <v>30426.899999999998</v>
      </c>
      <c r="K19" s="18">
        <f t="shared" si="4"/>
        <v>29998.5</v>
      </c>
      <c r="L19" s="18">
        <f t="shared" si="4"/>
        <v>28634.7</v>
      </c>
      <c r="M19" s="18">
        <f t="shared" si="4"/>
        <v>28634.7</v>
      </c>
      <c r="N19" s="18">
        <f t="shared" si="4"/>
        <v>28634.7</v>
      </c>
      <c r="O19" s="18">
        <f t="shared" si="4"/>
        <v>28634.7</v>
      </c>
      <c r="P19" s="18">
        <f t="shared" si="4"/>
        <v>310189.37595999998</v>
      </c>
    </row>
    <row r="20" spans="1:16" ht="15.75">
      <c r="A20" s="47"/>
      <c r="B20" s="48"/>
      <c r="C20" s="10" t="s">
        <v>5</v>
      </c>
      <c r="D20" s="7"/>
      <c r="E20" s="16">
        <v>4.9000000000000004</v>
      </c>
      <c r="F20" s="7">
        <v>1.42</v>
      </c>
      <c r="G20" s="19">
        <v>31.9</v>
      </c>
      <c r="H20" s="16">
        <v>1194.6271200000001</v>
      </c>
      <c r="I20" s="16">
        <v>0</v>
      </c>
      <c r="J20" s="16">
        <v>1.3</v>
      </c>
      <c r="K20" s="16">
        <v>24.4</v>
      </c>
      <c r="L20" s="16">
        <v>0.7</v>
      </c>
      <c r="M20" s="16">
        <v>0.7</v>
      </c>
      <c r="N20" s="16">
        <v>0.7</v>
      </c>
      <c r="O20" s="16">
        <v>0.7</v>
      </c>
      <c r="P20" s="16">
        <f>E20+F20+G20+H20+I20+J20+K20+L20+M20+N20+O20</f>
        <v>1261.3471200000004</v>
      </c>
    </row>
    <row r="21" spans="1:16" ht="15.75">
      <c r="A21" s="47"/>
      <c r="B21" s="48"/>
      <c r="C21" s="10" t="s">
        <v>6</v>
      </c>
      <c r="D21" s="7"/>
      <c r="E21" s="7">
        <v>2684.5</v>
      </c>
      <c r="F21" s="7">
        <v>1854.4</v>
      </c>
      <c r="G21" s="9">
        <f>2023.9-58</f>
        <v>1965.9</v>
      </c>
      <c r="H21" s="16">
        <f>2465.97-H25</f>
        <v>2412.8999999999996</v>
      </c>
      <c r="I21" s="16">
        <v>1427.5</v>
      </c>
      <c r="J21" s="16">
        <v>1427.5</v>
      </c>
      <c r="K21" s="16">
        <v>1427.5</v>
      </c>
      <c r="L21" s="16">
        <v>1706</v>
      </c>
      <c r="M21" s="16">
        <v>1706</v>
      </c>
      <c r="N21" s="16">
        <v>1706</v>
      </c>
      <c r="O21" s="16">
        <v>1706</v>
      </c>
      <c r="P21" s="16">
        <f t="shared" ref="P21:P22" si="5">E21+F21+G21+H21+I21+J21+K21+L21+M21+N21+O21</f>
        <v>20024.199999999997</v>
      </c>
    </row>
    <row r="22" spans="1:16" ht="27" customHeight="1">
      <c r="A22" s="47"/>
      <c r="B22" s="48"/>
      <c r="C22" s="11" t="s">
        <v>7</v>
      </c>
      <c r="D22" s="8"/>
      <c r="E22" s="7">
        <v>19825.172210000001</v>
      </c>
      <c r="F22" s="7">
        <v>21041.805629999999</v>
      </c>
      <c r="G22" s="16">
        <v>24148.429</v>
      </c>
      <c r="H22" s="7">
        <f>27999.692-0.54-9.8</f>
        <v>27989.351999999999</v>
      </c>
      <c r="I22" s="16">
        <f>30652.37-10</f>
        <v>30642.37</v>
      </c>
      <c r="J22" s="16">
        <v>28998.1</v>
      </c>
      <c r="K22" s="16">
        <v>28546.6</v>
      </c>
      <c r="L22" s="16">
        <v>26928</v>
      </c>
      <c r="M22" s="16">
        <v>26928</v>
      </c>
      <c r="N22" s="16">
        <v>26928</v>
      </c>
      <c r="O22" s="16">
        <v>26928</v>
      </c>
      <c r="P22" s="16">
        <f t="shared" si="5"/>
        <v>288903.82883999997</v>
      </c>
    </row>
    <row r="23" spans="1:16" ht="15.75" customHeight="1">
      <c r="A23" s="35">
        <v>3</v>
      </c>
      <c r="B23" s="38" t="s">
        <v>17</v>
      </c>
      <c r="C23" s="10" t="s">
        <v>4</v>
      </c>
      <c r="D23" s="8"/>
      <c r="E23" s="6">
        <v>63.09</v>
      </c>
      <c r="F23" s="6">
        <v>0</v>
      </c>
      <c r="G23" s="6">
        <v>0</v>
      </c>
      <c r="H23" s="6">
        <v>53.61</v>
      </c>
      <c r="I23" s="6">
        <v>83.42</v>
      </c>
      <c r="J23" s="6">
        <v>83.42</v>
      </c>
      <c r="K23" s="6">
        <v>83.42</v>
      </c>
      <c r="L23" s="18">
        <v>75</v>
      </c>
      <c r="M23" s="18">
        <v>75</v>
      </c>
      <c r="N23" s="18">
        <v>75</v>
      </c>
      <c r="O23" s="18">
        <v>75</v>
      </c>
      <c r="P23" s="6">
        <f t="shared" si="3"/>
        <v>666.96</v>
      </c>
    </row>
    <row r="24" spans="1:16" ht="13.5" customHeight="1">
      <c r="A24" s="36"/>
      <c r="B24" s="39"/>
      <c r="C24" s="10" t="s">
        <v>5</v>
      </c>
      <c r="D24" s="8"/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</row>
    <row r="25" spans="1:16" ht="18" customHeight="1">
      <c r="A25" s="36"/>
      <c r="B25" s="39"/>
      <c r="C25" s="10" t="s">
        <v>6</v>
      </c>
      <c r="D25" s="8"/>
      <c r="E25" s="7">
        <v>62.87</v>
      </c>
      <c r="F25" s="7">
        <v>0</v>
      </c>
      <c r="G25" s="7">
        <v>0</v>
      </c>
      <c r="H25" s="7">
        <v>53.07</v>
      </c>
      <c r="I25" s="7">
        <v>82.57</v>
      </c>
      <c r="J25" s="7">
        <v>82.57</v>
      </c>
      <c r="K25" s="7">
        <v>82.57</v>
      </c>
      <c r="L25" s="16">
        <v>74</v>
      </c>
      <c r="M25" s="16">
        <v>74</v>
      </c>
      <c r="N25" s="16">
        <v>74</v>
      </c>
      <c r="O25" s="16">
        <v>74</v>
      </c>
      <c r="P25" s="7">
        <v>659.65</v>
      </c>
    </row>
    <row r="26" spans="1:16" ht="24" customHeight="1">
      <c r="A26" s="37"/>
      <c r="B26" s="40"/>
      <c r="C26" s="11" t="s">
        <v>7</v>
      </c>
      <c r="D26" s="8"/>
      <c r="E26" s="7">
        <v>0.22</v>
      </c>
      <c r="F26" s="7">
        <v>0</v>
      </c>
      <c r="G26" s="7">
        <v>0</v>
      </c>
      <c r="H26" s="7">
        <v>0.54</v>
      </c>
      <c r="I26" s="7">
        <v>0.85</v>
      </c>
      <c r="J26" s="7">
        <v>0.85</v>
      </c>
      <c r="K26" s="7">
        <v>0.85</v>
      </c>
      <c r="L26" s="7">
        <v>1</v>
      </c>
      <c r="M26" s="7">
        <v>1</v>
      </c>
      <c r="N26" s="7">
        <v>1</v>
      </c>
      <c r="O26" s="7">
        <v>1</v>
      </c>
      <c r="P26" s="7">
        <v>7.31</v>
      </c>
    </row>
    <row r="27" spans="1:16" ht="15.75">
      <c r="A27" s="47" t="s">
        <v>13</v>
      </c>
      <c r="B27" s="48" t="s">
        <v>23</v>
      </c>
      <c r="C27" s="10" t="s">
        <v>4</v>
      </c>
      <c r="D27" s="7"/>
      <c r="E27" s="7">
        <v>0</v>
      </c>
      <c r="F27" s="7">
        <f t="shared" ref="F27:G27" si="6">SUM(F28:F30)</f>
        <v>33.04</v>
      </c>
      <c r="G27" s="16">
        <f t="shared" si="6"/>
        <v>67.338999999999999</v>
      </c>
      <c r="H27" s="7">
        <v>0</v>
      </c>
      <c r="I27" s="7">
        <v>83.42</v>
      </c>
      <c r="J27" s="7">
        <v>83.42</v>
      </c>
      <c r="K27" s="7">
        <v>83.42</v>
      </c>
      <c r="L27" s="7">
        <v>0</v>
      </c>
      <c r="M27" s="7">
        <v>0</v>
      </c>
      <c r="N27" s="7">
        <v>0</v>
      </c>
      <c r="O27" s="7">
        <v>0</v>
      </c>
      <c r="P27" s="16">
        <f t="shared" si="3"/>
        <v>350.63900000000001</v>
      </c>
    </row>
    <row r="28" spans="1:16" ht="15.75">
      <c r="A28" s="47"/>
      <c r="B28" s="48"/>
      <c r="C28" s="10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3"/>
        <v>0</v>
      </c>
    </row>
    <row r="29" spans="1:16" ht="15.75">
      <c r="A29" s="47"/>
      <c r="B29" s="48"/>
      <c r="C29" s="10" t="s">
        <v>6</v>
      </c>
      <c r="D29" s="7"/>
      <c r="E29" s="7">
        <v>0</v>
      </c>
      <c r="F29" s="16">
        <v>32.835000000000001</v>
      </c>
      <c r="G29" s="7">
        <v>36.049999999999997</v>
      </c>
      <c r="H29" s="7">
        <v>0</v>
      </c>
      <c r="I29" s="7">
        <v>82.57</v>
      </c>
      <c r="J29" s="7">
        <v>82.57</v>
      </c>
      <c r="K29" s="7">
        <v>82.57</v>
      </c>
      <c r="L29" s="7">
        <v>0</v>
      </c>
      <c r="M29" s="7">
        <v>0</v>
      </c>
      <c r="N29" s="7">
        <v>0</v>
      </c>
      <c r="O29" s="7">
        <v>0</v>
      </c>
      <c r="P29" s="16">
        <f t="shared" si="3"/>
        <v>316.59499999999997</v>
      </c>
    </row>
    <row r="30" spans="1:16" ht="56.25" customHeight="1">
      <c r="A30" s="47"/>
      <c r="B30" s="48"/>
      <c r="C30" s="15" t="s">
        <v>7</v>
      </c>
      <c r="D30" s="8"/>
      <c r="E30" s="7">
        <v>0</v>
      </c>
      <c r="F30" s="7">
        <v>0.20499999999999999</v>
      </c>
      <c r="G30" s="16">
        <f>31.289</f>
        <v>31.289000000000001</v>
      </c>
      <c r="H30" s="7">
        <v>0</v>
      </c>
      <c r="I30" s="7">
        <v>0.85</v>
      </c>
      <c r="J30" s="7">
        <v>0.85</v>
      </c>
      <c r="K30" s="7">
        <v>0.85</v>
      </c>
      <c r="L30" s="7">
        <v>0</v>
      </c>
      <c r="M30" s="7">
        <v>0</v>
      </c>
      <c r="N30" s="7">
        <v>0</v>
      </c>
      <c r="O30" s="7">
        <v>0</v>
      </c>
      <c r="P30" s="16">
        <f t="shared" si="3"/>
        <v>34.044000000000004</v>
      </c>
    </row>
    <row r="31" spans="1:16" ht="14.25" customHeight="1">
      <c r="A31" s="47" t="s">
        <v>24</v>
      </c>
      <c r="B31" s="48" t="s">
        <v>20</v>
      </c>
      <c r="C31" s="10" t="s">
        <v>4</v>
      </c>
      <c r="D31" s="7"/>
      <c r="E31" s="7">
        <v>0</v>
      </c>
      <c r="F31" s="7">
        <v>0</v>
      </c>
      <c r="G31" s="7">
        <v>0</v>
      </c>
      <c r="H31" s="7">
        <f t="shared" ref="H31:J31" si="7">SUM(H32:H34)</f>
        <v>53.61</v>
      </c>
      <c r="I31" s="7">
        <f t="shared" si="7"/>
        <v>83.419999999999987</v>
      </c>
      <c r="J31" s="7">
        <f t="shared" si="7"/>
        <v>83.419999999999987</v>
      </c>
      <c r="K31" s="7">
        <v>83.42</v>
      </c>
      <c r="L31" s="7">
        <v>75</v>
      </c>
      <c r="M31" s="7">
        <v>75</v>
      </c>
      <c r="N31" s="7">
        <v>75</v>
      </c>
      <c r="O31" s="7">
        <v>75</v>
      </c>
      <c r="P31" s="7">
        <v>603.87</v>
      </c>
    </row>
    <row r="32" spans="1:16" ht="17.25" customHeight="1">
      <c r="A32" s="47"/>
      <c r="B32" s="48"/>
      <c r="C32" s="10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ref="P32:P34" si="8">SUM(E32:O32)</f>
        <v>0</v>
      </c>
    </row>
    <row r="33" spans="1:16" ht="16.5" customHeight="1">
      <c r="A33" s="47"/>
      <c r="B33" s="48"/>
      <c r="C33" s="10" t="s">
        <v>6</v>
      </c>
      <c r="D33" s="7"/>
      <c r="E33" s="7">
        <v>0</v>
      </c>
      <c r="F33" s="7">
        <v>0</v>
      </c>
      <c r="G33" s="7">
        <v>0</v>
      </c>
      <c r="H33" s="7">
        <v>53.07</v>
      </c>
      <c r="I33" s="7">
        <v>82.57</v>
      </c>
      <c r="J33" s="7">
        <v>82.57</v>
      </c>
      <c r="K33" s="7">
        <v>82.57</v>
      </c>
      <c r="L33" s="7">
        <v>74</v>
      </c>
      <c r="M33" s="7">
        <v>74</v>
      </c>
      <c r="N33" s="7">
        <v>74</v>
      </c>
      <c r="O33" s="7">
        <v>74</v>
      </c>
      <c r="P33" s="7">
        <f t="shared" si="8"/>
        <v>596.78</v>
      </c>
    </row>
    <row r="34" spans="1:16" ht="26.25" customHeight="1">
      <c r="A34" s="47"/>
      <c r="B34" s="48"/>
      <c r="C34" s="15" t="s">
        <v>7</v>
      </c>
      <c r="D34" s="8"/>
      <c r="E34" s="7">
        <v>0</v>
      </c>
      <c r="F34" s="7">
        <v>0</v>
      </c>
      <c r="G34" s="7">
        <v>0</v>
      </c>
      <c r="H34" s="7">
        <v>0.54</v>
      </c>
      <c r="I34" s="7">
        <v>0.85</v>
      </c>
      <c r="J34" s="7">
        <v>0.85</v>
      </c>
      <c r="K34" s="7">
        <v>0.85</v>
      </c>
      <c r="L34" s="7">
        <v>1</v>
      </c>
      <c r="M34" s="7">
        <v>1</v>
      </c>
      <c r="N34" s="7">
        <v>1</v>
      </c>
      <c r="O34" s="7">
        <v>1</v>
      </c>
      <c r="P34" s="7">
        <f t="shared" si="8"/>
        <v>7.09</v>
      </c>
    </row>
    <row r="35" spans="1:16" ht="15.75" customHeight="1">
      <c r="A35" s="41" t="s">
        <v>25</v>
      </c>
      <c r="B35" s="44" t="s">
        <v>21</v>
      </c>
      <c r="C35" s="12" t="s">
        <v>4</v>
      </c>
      <c r="D35" s="7"/>
      <c r="E35" s="7">
        <v>0</v>
      </c>
      <c r="F35" s="7">
        <v>0</v>
      </c>
      <c r="G35" s="7">
        <f>SUM(G36+G37+G38)</f>
        <v>0</v>
      </c>
      <c r="H35" s="16">
        <v>28</v>
      </c>
      <c r="I35" s="16">
        <v>28</v>
      </c>
      <c r="J35" s="16">
        <v>28</v>
      </c>
      <c r="K35" s="16">
        <v>28</v>
      </c>
      <c r="L35" s="7">
        <f t="shared" ref="L35:O35" si="9">SUM(L36+L37+L38)</f>
        <v>0</v>
      </c>
      <c r="M35" s="7">
        <f t="shared" si="9"/>
        <v>0</v>
      </c>
      <c r="N35" s="7">
        <f t="shared" si="9"/>
        <v>0</v>
      </c>
      <c r="O35" s="7">
        <f t="shared" si="9"/>
        <v>0</v>
      </c>
      <c r="P35" s="16">
        <v>112</v>
      </c>
    </row>
    <row r="36" spans="1:16" ht="15.75">
      <c r="A36" s="42"/>
      <c r="B36" s="45"/>
      <c r="C36" s="12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ref="P36:P42" si="10">SUM(E36:O36)</f>
        <v>0</v>
      </c>
    </row>
    <row r="37" spans="1:16" ht="18" customHeight="1">
      <c r="A37" s="42"/>
      <c r="B37" s="45"/>
      <c r="C37" s="12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7">
        <v>27.72</v>
      </c>
      <c r="J37" s="7">
        <v>27.72</v>
      </c>
      <c r="K37" s="7">
        <v>27.72</v>
      </c>
      <c r="L37" s="7">
        <v>0</v>
      </c>
      <c r="M37" s="7">
        <v>0</v>
      </c>
      <c r="N37" s="7">
        <v>0</v>
      </c>
      <c r="O37" s="7">
        <v>0</v>
      </c>
      <c r="P37" s="7">
        <f t="shared" si="10"/>
        <v>110.88</v>
      </c>
    </row>
    <row r="38" spans="1:16" ht="27" customHeight="1">
      <c r="A38" s="43"/>
      <c r="B38" s="46"/>
      <c r="C38" s="13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7">
        <v>0.28000000000000003</v>
      </c>
      <c r="J38" s="7">
        <v>0.28000000000000003</v>
      </c>
      <c r="K38" s="7">
        <v>0.28000000000000003</v>
      </c>
      <c r="L38" s="7">
        <v>0</v>
      </c>
      <c r="M38" s="7">
        <v>0</v>
      </c>
      <c r="N38" s="7">
        <v>0</v>
      </c>
      <c r="O38" s="7">
        <v>0</v>
      </c>
      <c r="P38" s="7">
        <f t="shared" si="10"/>
        <v>1.1200000000000001</v>
      </c>
    </row>
    <row r="39" spans="1:16" ht="15.75" customHeight="1">
      <c r="A39" s="41" t="s">
        <v>26</v>
      </c>
      <c r="B39" s="44" t="s">
        <v>22</v>
      </c>
      <c r="C39" s="14" t="s">
        <v>4</v>
      </c>
      <c r="D39" s="7"/>
      <c r="E39" s="7">
        <v>0</v>
      </c>
      <c r="F39" s="7">
        <v>0</v>
      </c>
      <c r="G39" s="7">
        <f t="shared" ref="G39" si="11">SUM(G40:G42)</f>
        <v>0</v>
      </c>
      <c r="H39" s="16">
        <v>25.61</v>
      </c>
      <c r="I39" s="16">
        <v>55.42</v>
      </c>
      <c r="J39" s="16">
        <v>55.42</v>
      </c>
      <c r="K39" s="7">
        <v>55.42</v>
      </c>
      <c r="L39" s="7">
        <v>0</v>
      </c>
      <c r="M39" s="7">
        <v>0</v>
      </c>
      <c r="N39" s="7">
        <v>0</v>
      </c>
      <c r="O39" s="7">
        <v>0</v>
      </c>
      <c r="P39" s="7">
        <f t="shared" si="10"/>
        <v>191.87</v>
      </c>
    </row>
    <row r="40" spans="1:16" ht="15.75">
      <c r="A40" s="42"/>
      <c r="B40" s="45"/>
      <c r="C40" s="14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10"/>
        <v>0</v>
      </c>
    </row>
    <row r="41" spans="1:16" ht="15.75">
      <c r="A41" s="42"/>
      <c r="B41" s="45"/>
      <c r="C41" s="14" t="s">
        <v>6</v>
      </c>
      <c r="D41" s="7"/>
      <c r="E41" s="7">
        <v>0</v>
      </c>
      <c r="F41" s="7">
        <v>0</v>
      </c>
      <c r="G41" s="7">
        <v>0</v>
      </c>
      <c r="H41" s="7">
        <v>25.35</v>
      </c>
      <c r="I41" s="7">
        <v>54.85</v>
      </c>
      <c r="J41" s="7">
        <v>54.85</v>
      </c>
      <c r="K41" s="7">
        <v>54.85</v>
      </c>
      <c r="L41" s="7">
        <v>0</v>
      </c>
      <c r="M41" s="7">
        <v>0</v>
      </c>
      <c r="N41" s="7">
        <v>0</v>
      </c>
      <c r="O41" s="7">
        <v>0</v>
      </c>
      <c r="P41" s="16">
        <f t="shared" si="10"/>
        <v>189.9</v>
      </c>
    </row>
    <row r="42" spans="1:16" ht="28.5" customHeight="1">
      <c r="A42" s="43"/>
      <c r="B42" s="46"/>
      <c r="C42" s="15" t="s">
        <v>7</v>
      </c>
      <c r="D42" s="8"/>
      <c r="E42" s="7">
        <v>0</v>
      </c>
      <c r="F42" s="7"/>
      <c r="G42" s="7">
        <v>0</v>
      </c>
      <c r="H42" s="7">
        <v>0.26</v>
      </c>
      <c r="I42" s="7">
        <v>0.56999999999999995</v>
      </c>
      <c r="J42" s="7">
        <v>0.56999999999999995</v>
      </c>
      <c r="K42" s="7">
        <v>0.56999999999999995</v>
      </c>
      <c r="L42" s="7">
        <v>0</v>
      </c>
      <c r="M42" s="7">
        <v>0</v>
      </c>
      <c r="N42" s="7">
        <v>0</v>
      </c>
      <c r="O42" s="7">
        <v>0</v>
      </c>
      <c r="P42" s="7">
        <f t="shared" si="10"/>
        <v>1.9699999999999998</v>
      </c>
    </row>
    <row r="43" spans="1:16" ht="15.75" customHeight="1">
      <c r="A43" s="35" t="s">
        <v>10</v>
      </c>
      <c r="B43" s="38" t="s">
        <v>18</v>
      </c>
      <c r="C43" s="12" t="s">
        <v>4</v>
      </c>
      <c r="D43" s="7"/>
      <c r="E43" s="7">
        <v>0</v>
      </c>
      <c r="F43" s="16">
        <v>313.89999999999998</v>
      </c>
      <c r="G43" s="7">
        <f>SUM(G44+G45+G46)</f>
        <v>0</v>
      </c>
      <c r="H43" s="7">
        <f t="shared" ref="H43:O43" si="12">SUM(H44+H45+H46)</f>
        <v>0</v>
      </c>
      <c r="I43" s="7">
        <f t="shared" si="12"/>
        <v>0</v>
      </c>
      <c r="J43" s="7">
        <f t="shared" si="12"/>
        <v>0</v>
      </c>
      <c r="K43" s="7">
        <f t="shared" si="12"/>
        <v>0</v>
      </c>
      <c r="L43" s="7">
        <f t="shared" si="12"/>
        <v>0</v>
      </c>
      <c r="M43" s="7">
        <f t="shared" si="12"/>
        <v>0</v>
      </c>
      <c r="N43" s="7">
        <f t="shared" si="12"/>
        <v>0</v>
      </c>
      <c r="O43" s="7">
        <f t="shared" si="12"/>
        <v>0</v>
      </c>
      <c r="P43" s="16">
        <f t="shared" ref="P43:P50" si="13">SUM(E43:O43)</f>
        <v>313.89999999999998</v>
      </c>
    </row>
    <row r="44" spans="1:16" ht="15.75">
      <c r="A44" s="36"/>
      <c r="B44" s="39"/>
      <c r="C44" s="12" t="s">
        <v>5</v>
      </c>
      <c r="D44" s="7"/>
      <c r="E44" s="7">
        <v>0</v>
      </c>
      <c r="F44" s="16">
        <v>313.89999999999998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16">
        <f t="shared" si="13"/>
        <v>313.89999999999998</v>
      </c>
    </row>
    <row r="45" spans="1:16" ht="15.75">
      <c r="A45" s="36"/>
      <c r="B45" s="39"/>
      <c r="C45" s="12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13"/>
        <v>0</v>
      </c>
    </row>
    <row r="46" spans="1:16" ht="25.5">
      <c r="A46" s="37"/>
      <c r="B46" s="40"/>
      <c r="C46" s="13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13"/>
        <v>0</v>
      </c>
    </row>
    <row r="47" spans="1:16" ht="15.75" customHeight="1">
      <c r="A47" s="35" t="s">
        <v>12</v>
      </c>
      <c r="B47" s="38" t="s">
        <v>19</v>
      </c>
      <c r="C47" s="14" t="s">
        <v>4</v>
      </c>
      <c r="D47" s="7"/>
      <c r="E47" s="16">
        <v>325.8</v>
      </c>
      <c r="F47" s="16">
        <v>250</v>
      </c>
      <c r="G47" s="7">
        <f t="shared" ref="G47:J47" si="14">SUM(G48:G50)</f>
        <v>0</v>
      </c>
      <c r="H47" s="7">
        <f t="shared" si="14"/>
        <v>0</v>
      </c>
      <c r="I47" s="7">
        <f t="shared" si="14"/>
        <v>0</v>
      </c>
      <c r="J47" s="7">
        <f t="shared" si="14"/>
        <v>0</v>
      </c>
      <c r="K47" s="16">
        <v>1700</v>
      </c>
      <c r="L47" s="7">
        <v>0</v>
      </c>
      <c r="M47" s="7">
        <v>0</v>
      </c>
      <c r="N47" s="7">
        <v>0</v>
      </c>
      <c r="O47" s="7">
        <v>0</v>
      </c>
      <c r="P47" s="16">
        <f t="shared" si="13"/>
        <v>2275.8000000000002</v>
      </c>
    </row>
    <row r="48" spans="1:16" ht="15.75">
      <c r="A48" s="36"/>
      <c r="B48" s="39"/>
      <c r="C48" s="14" t="s">
        <v>5</v>
      </c>
      <c r="D48" s="7"/>
      <c r="E48" s="16">
        <v>325.8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16">
        <f t="shared" si="13"/>
        <v>325.8</v>
      </c>
    </row>
    <row r="49" spans="1:16" ht="15.75">
      <c r="A49" s="36"/>
      <c r="B49" s="39"/>
      <c r="C49" s="14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13"/>
        <v>0</v>
      </c>
    </row>
    <row r="50" spans="1:16" ht="26.25">
      <c r="A50" s="37"/>
      <c r="B50" s="40"/>
      <c r="C50" s="15" t="s">
        <v>7</v>
      </c>
      <c r="D50" s="8"/>
      <c r="E50" s="7">
        <v>0</v>
      </c>
      <c r="F50" s="16">
        <v>250</v>
      </c>
      <c r="G50" s="7">
        <v>0</v>
      </c>
      <c r="H50" s="7">
        <v>0</v>
      </c>
      <c r="I50" s="7">
        <v>0</v>
      </c>
      <c r="J50" s="7">
        <v>0</v>
      </c>
      <c r="K50" s="16">
        <v>1700</v>
      </c>
      <c r="L50" s="7">
        <v>0</v>
      </c>
      <c r="M50" s="7">
        <v>0</v>
      </c>
      <c r="N50" s="7">
        <v>0</v>
      </c>
      <c r="O50" s="7">
        <v>0</v>
      </c>
      <c r="P50" s="16">
        <f t="shared" si="13"/>
        <v>1950</v>
      </c>
    </row>
    <row r="51" spans="1:16" ht="15.75" customHeight="1">
      <c r="A51" s="35" t="s">
        <v>14</v>
      </c>
      <c r="B51" s="38" t="s">
        <v>29</v>
      </c>
      <c r="C51" s="14" t="s">
        <v>4</v>
      </c>
      <c r="D51" s="7"/>
      <c r="E51" s="7">
        <v>0</v>
      </c>
      <c r="F51" s="7">
        <f>F54</f>
        <v>0</v>
      </c>
      <c r="G51" s="16">
        <f>G54</f>
        <v>41.6</v>
      </c>
      <c r="H51" s="7">
        <f t="shared" ref="H51:J51" si="15">SUM(H52:H54)</f>
        <v>0</v>
      </c>
      <c r="I51" s="7">
        <f t="shared" si="15"/>
        <v>0</v>
      </c>
      <c r="J51" s="7">
        <f t="shared" si="15"/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16">
        <f t="shared" ref="P51:P54" si="16">SUM(E51:O51)</f>
        <v>41.6</v>
      </c>
    </row>
    <row r="52" spans="1:16" ht="15.75">
      <c r="A52" s="36"/>
      <c r="B52" s="39"/>
      <c r="C52" s="14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16"/>
        <v>0</v>
      </c>
    </row>
    <row r="53" spans="1:16" ht="15.75">
      <c r="A53" s="36"/>
      <c r="B53" s="39"/>
      <c r="C53" s="14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16"/>
        <v>0</v>
      </c>
    </row>
    <row r="54" spans="1:16" ht="26.25">
      <c r="A54" s="37"/>
      <c r="B54" s="40"/>
      <c r="C54" s="15" t="s">
        <v>7</v>
      </c>
      <c r="D54" s="8"/>
      <c r="E54" s="7">
        <v>0</v>
      </c>
      <c r="F54" s="7">
        <v>0</v>
      </c>
      <c r="G54" s="16">
        <v>41.6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16">
        <f t="shared" si="16"/>
        <v>41.6</v>
      </c>
    </row>
  </sheetData>
  <mergeCells count="28">
    <mergeCell ref="A27:A30"/>
    <mergeCell ref="B27:B30"/>
    <mergeCell ref="A23:A26"/>
    <mergeCell ref="B23:B26"/>
    <mergeCell ref="A19:A22"/>
    <mergeCell ref="B19:B2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</mergeCells>
  <pageMargins left="0.70866141732283472" right="0.70866141732283472" top="0.55118110236220474" bottom="0.55118110236220474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Управление (19.12) (2)</vt:lpstr>
      <vt:lpstr>Управление (19.12)</vt:lpstr>
      <vt:lpstr>Управление на 8.07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2024-12-25T06:59:44Z</dcterms:modified>
</cp:coreProperties>
</file>