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095" windowHeight="11700"/>
  </bookViews>
  <sheets>
    <sheet name="по п.5.2.4 от 25.11 до 2030" sheetId="32" r:id="rId1"/>
  </sheets>
  <calcPr calcId="124519"/>
</workbook>
</file>

<file path=xl/calcChain.xml><?xml version="1.0" encoding="utf-8"?>
<calcChain xmlns="http://schemas.openxmlformats.org/spreadsheetml/2006/main">
  <c r="O121" i="32"/>
  <c r="O122"/>
  <c r="O123"/>
  <c r="E120"/>
  <c r="F120"/>
  <c r="G120"/>
  <c r="H120"/>
  <c r="I120"/>
  <c r="J120"/>
  <c r="K120"/>
  <c r="L120"/>
  <c r="M120"/>
  <c r="N120"/>
  <c r="D120"/>
  <c r="O120" s="1"/>
  <c r="F20"/>
  <c r="G16"/>
  <c r="G12" s="1"/>
  <c r="E119"/>
  <c r="D119"/>
  <c r="D115" s="1"/>
  <c r="E118"/>
  <c r="D118"/>
  <c r="O118" s="1"/>
  <c r="E117"/>
  <c r="D117"/>
  <c r="D113" s="1"/>
  <c r="N116"/>
  <c r="M116"/>
  <c r="L116"/>
  <c r="K116"/>
  <c r="J116"/>
  <c r="I116"/>
  <c r="H116"/>
  <c r="G116"/>
  <c r="F116"/>
  <c r="D116"/>
  <c r="E115"/>
  <c r="E111" s="1"/>
  <c r="E107" s="1"/>
  <c r="D114"/>
  <c r="D110" s="1"/>
  <c r="E113"/>
  <c r="E109" s="1"/>
  <c r="N112"/>
  <c r="M112"/>
  <c r="L112"/>
  <c r="K112"/>
  <c r="J112"/>
  <c r="I112"/>
  <c r="H112"/>
  <c r="G112"/>
  <c r="F112"/>
  <c r="N108"/>
  <c r="M108"/>
  <c r="L108"/>
  <c r="K108"/>
  <c r="J108"/>
  <c r="I108"/>
  <c r="H108"/>
  <c r="G108"/>
  <c r="F108"/>
  <c r="N107"/>
  <c r="M107"/>
  <c r="L107"/>
  <c r="K107"/>
  <c r="J107"/>
  <c r="I107"/>
  <c r="H107"/>
  <c r="G107"/>
  <c r="F107"/>
  <c r="N106"/>
  <c r="M106"/>
  <c r="L106"/>
  <c r="K106"/>
  <c r="J106"/>
  <c r="I106"/>
  <c r="H106"/>
  <c r="G106"/>
  <c r="F106"/>
  <c r="N105"/>
  <c r="N104" s="1"/>
  <c r="M105"/>
  <c r="L105"/>
  <c r="L104" s="1"/>
  <c r="K105"/>
  <c r="J105"/>
  <c r="J104" s="1"/>
  <c r="I105"/>
  <c r="H105"/>
  <c r="H104" s="1"/>
  <c r="G105"/>
  <c r="F105"/>
  <c r="F104" s="1"/>
  <c r="M104"/>
  <c r="K104"/>
  <c r="I104"/>
  <c r="G104"/>
  <c r="O103"/>
  <c r="O102"/>
  <c r="O101"/>
  <c r="N100"/>
  <c r="M100"/>
  <c r="L100"/>
  <c r="K100"/>
  <c r="J100"/>
  <c r="I100"/>
  <c r="H100"/>
  <c r="G100"/>
  <c r="F100"/>
  <c r="E100"/>
  <c r="D100"/>
  <c r="F99"/>
  <c r="O99" s="1"/>
  <c r="F98"/>
  <c r="O98" s="1"/>
  <c r="O97"/>
  <c r="N96"/>
  <c r="M96"/>
  <c r="L96"/>
  <c r="K96"/>
  <c r="J96"/>
  <c r="I96"/>
  <c r="H96"/>
  <c r="G96"/>
  <c r="E96"/>
  <c r="D96"/>
  <c r="O95"/>
  <c r="O94"/>
  <c r="O93"/>
  <c r="O92" s="1"/>
  <c r="N92"/>
  <c r="M92"/>
  <c r="L92"/>
  <c r="K92"/>
  <c r="J92"/>
  <c r="I92"/>
  <c r="H92"/>
  <c r="G92"/>
  <c r="F92"/>
  <c r="E92"/>
  <c r="D92"/>
  <c r="O91"/>
  <c r="O90"/>
  <c r="O89"/>
  <c r="N88"/>
  <c r="M88"/>
  <c r="L88"/>
  <c r="K88"/>
  <c r="J88"/>
  <c r="I88"/>
  <c r="H88"/>
  <c r="G88"/>
  <c r="F88"/>
  <c r="E88"/>
  <c r="D88"/>
  <c r="O87"/>
  <c r="O86"/>
  <c r="O85" s="1"/>
  <c r="N85"/>
  <c r="M85"/>
  <c r="L85"/>
  <c r="K85"/>
  <c r="J85"/>
  <c r="I85"/>
  <c r="H85"/>
  <c r="G85"/>
  <c r="F85"/>
  <c r="E85"/>
  <c r="D85"/>
  <c r="O84"/>
  <c r="O83"/>
  <c r="O82"/>
  <c r="O81" s="1"/>
  <c r="N81"/>
  <c r="M81"/>
  <c r="L81"/>
  <c r="K81"/>
  <c r="J81"/>
  <c r="I81"/>
  <c r="H81"/>
  <c r="G81"/>
  <c r="F81"/>
  <c r="E81"/>
  <c r="D81"/>
  <c r="E80"/>
  <c r="D80"/>
  <c r="O80" s="1"/>
  <c r="O79"/>
  <c r="O78"/>
  <c r="O77" s="1"/>
  <c r="N77"/>
  <c r="M77"/>
  <c r="L77"/>
  <c r="K77"/>
  <c r="J77"/>
  <c r="I77"/>
  <c r="H77"/>
  <c r="G77"/>
  <c r="F77"/>
  <c r="E77"/>
  <c r="N76"/>
  <c r="N12" s="1"/>
  <c r="M76"/>
  <c r="M12" s="1"/>
  <c r="L76"/>
  <c r="L12" s="1"/>
  <c r="K76"/>
  <c r="K12" s="1"/>
  <c r="J76"/>
  <c r="J12" s="1"/>
  <c r="I76"/>
  <c r="I12" s="1"/>
  <c r="H76"/>
  <c r="H12" s="1"/>
  <c r="G76"/>
  <c r="F76"/>
  <c r="E76"/>
  <c r="D76"/>
  <c r="O76" s="1"/>
  <c r="N75"/>
  <c r="M75"/>
  <c r="M73" s="1"/>
  <c r="L75"/>
  <c r="K75"/>
  <c r="J75"/>
  <c r="I75"/>
  <c r="I73" s="1"/>
  <c r="H75"/>
  <c r="G75"/>
  <c r="F75"/>
  <c r="E75"/>
  <c r="E73" s="1"/>
  <c r="D75"/>
  <c r="O74"/>
  <c r="K73"/>
  <c r="G73"/>
  <c r="O72"/>
  <c r="O71"/>
  <c r="F70"/>
  <c r="F69" s="1"/>
  <c r="E70"/>
  <c r="D70"/>
  <c r="D69" s="1"/>
  <c r="N69"/>
  <c r="M69"/>
  <c r="L69"/>
  <c r="K69"/>
  <c r="J69"/>
  <c r="I69"/>
  <c r="H69"/>
  <c r="G69"/>
  <c r="E69"/>
  <c r="O68"/>
  <c r="O67"/>
  <c r="O66"/>
  <c r="O65" s="1"/>
  <c r="N65"/>
  <c r="M65"/>
  <c r="L65"/>
  <c r="K65"/>
  <c r="J65"/>
  <c r="I65"/>
  <c r="H65"/>
  <c r="G65"/>
  <c r="F65"/>
  <c r="E65"/>
  <c r="D65"/>
  <c r="N64"/>
  <c r="N61" s="1"/>
  <c r="M64"/>
  <c r="L64"/>
  <c r="L61" s="1"/>
  <c r="K64"/>
  <c r="J64"/>
  <c r="J61" s="1"/>
  <c r="I64"/>
  <c r="H64"/>
  <c r="H61" s="1"/>
  <c r="G64"/>
  <c r="F64"/>
  <c r="F61" s="1"/>
  <c r="E64"/>
  <c r="D64"/>
  <c r="O64" s="1"/>
  <c r="O63"/>
  <c r="O62"/>
  <c r="O61" s="1"/>
  <c r="M61"/>
  <c r="K61"/>
  <c r="I61"/>
  <c r="G61"/>
  <c r="E61"/>
  <c r="E60"/>
  <c r="D60"/>
  <c r="E59"/>
  <c r="D59"/>
  <c r="E58"/>
  <c r="E57" s="1"/>
  <c r="D58"/>
  <c r="D57" s="1"/>
  <c r="N57"/>
  <c r="M57"/>
  <c r="L57"/>
  <c r="K57"/>
  <c r="J57"/>
  <c r="I57"/>
  <c r="H57"/>
  <c r="G57"/>
  <c r="F57"/>
  <c r="O56"/>
  <c r="O55"/>
  <c r="O54"/>
  <c r="O53" s="1"/>
  <c r="N53"/>
  <c r="M53"/>
  <c r="L53"/>
  <c r="K53"/>
  <c r="J53"/>
  <c r="I53"/>
  <c r="H53"/>
  <c r="G53"/>
  <c r="F53"/>
  <c r="E53"/>
  <c r="D53"/>
  <c r="O52"/>
  <c r="O51"/>
  <c r="O50"/>
  <c r="O49" s="1"/>
  <c r="N49"/>
  <c r="M49"/>
  <c r="L49"/>
  <c r="K49"/>
  <c r="J49"/>
  <c r="I49"/>
  <c r="H49"/>
  <c r="G49"/>
  <c r="F49"/>
  <c r="E49"/>
  <c r="D49"/>
  <c r="O48"/>
  <c r="O47"/>
  <c r="O46"/>
  <c r="N45"/>
  <c r="M45"/>
  <c r="L45"/>
  <c r="K45"/>
  <c r="J45"/>
  <c r="I45"/>
  <c r="H45"/>
  <c r="G45"/>
  <c r="F45"/>
  <c r="E45"/>
  <c r="D45"/>
  <c r="N44"/>
  <c r="M44"/>
  <c r="L44"/>
  <c r="K44"/>
  <c r="J44"/>
  <c r="I44"/>
  <c r="H44"/>
  <c r="G44"/>
  <c r="F44"/>
  <c r="E44"/>
  <c r="D44"/>
  <c r="N43"/>
  <c r="M43"/>
  <c r="L43"/>
  <c r="K43"/>
  <c r="J43"/>
  <c r="I43"/>
  <c r="H43"/>
  <c r="G43"/>
  <c r="F43"/>
  <c r="E43"/>
  <c r="D43"/>
  <c r="O43" s="1"/>
  <c r="N42"/>
  <c r="M42"/>
  <c r="M41" s="1"/>
  <c r="L42"/>
  <c r="K42"/>
  <c r="K41" s="1"/>
  <c r="J42"/>
  <c r="I42"/>
  <c r="I41" s="1"/>
  <c r="H42"/>
  <c r="G42"/>
  <c r="G41" s="1"/>
  <c r="F42"/>
  <c r="E42"/>
  <c r="E41" s="1"/>
  <c r="D42"/>
  <c r="N41"/>
  <c r="L41"/>
  <c r="J41"/>
  <c r="H41"/>
  <c r="F41"/>
  <c r="D41"/>
  <c r="O40"/>
  <c r="O39"/>
  <c r="O38"/>
  <c r="O37"/>
  <c r="N37"/>
  <c r="M37"/>
  <c r="L37"/>
  <c r="K37"/>
  <c r="J37"/>
  <c r="I37"/>
  <c r="H37"/>
  <c r="G37"/>
  <c r="F37"/>
  <c r="E37"/>
  <c r="D37"/>
  <c r="D36"/>
  <c r="O36" s="1"/>
  <c r="O35"/>
  <c r="O34"/>
  <c r="N33"/>
  <c r="M33"/>
  <c r="L33"/>
  <c r="K33"/>
  <c r="J33"/>
  <c r="I33"/>
  <c r="H33"/>
  <c r="G33"/>
  <c r="F33"/>
  <c r="E33"/>
  <c r="O32"/>
  <c r="E31"/>
  <c r="O31" s="1"/>
  <c r="O30"/>
  <c r="N29"/>
  <c r="M29"/>
  <c r="L29"/>
  <c r="K29"/>
  <c r="J29"/>
  <c r="I29"/>
  <c r="H29"/>
  <c r="G29"/>
  <c r="F29"/>
  <c r="E29"/>
  <c r="D29"/>
  <c r="N28"/>
  <c r="M28"/>
  <c r="L28"/>
  <c r="K28"/>
  <c r="J28"/>
  <c r="I28"/>
  <c r="H28"/>
  <c r="G28"/>
  <c r="F28"/>
  <c r="E28"/>
  <c r="D28"/>
  <c r="N27"/>
  <c r="M27"/>
  <c r="L27"/>
  <c r="K27"/>
  <c r="J27"/>
  <c r="I27"/>
  <c r="H27"/>
  <c r="G27"/>
  <c r="F27"/>
  <c r="E27"/>
  <c r="D27"/>
  <c r="N26"/>
  <c r="N10" s="1"/>
  <c r="M26"/>
  <c r="M10" s="1"/>
  <c r="L26"/>
  <c r="L10" s="1"/>
  <c r="K26"/>
  <c r="K10" s="1"/>
  <c r="J26"/>
  <c r="J10" s="1"/>
  <c r="I26"/>
  <c r="I10" s="1"/>
  <c r="H26"/>
  <c r="H10" s="1"/>
  <c r="G26"/>
  <c r="G10" s="1"/>
  <c r="F26"/>
  <c r="F25" s="1"/>
  <c r="E26"/>
  <c r="D26"/>
  <c r="D25" s="1"/>
  <c r="M25"/>
  <c r="K25"/>
  <c r="I25"/>
  <c r="G25"/>
  <c r="E25"/>
  <c r="F24"/>
  <c r="E24"/>
  <c r="D24"/>
  <c r="F23"/>
  <c r="E23"/>
  <c r="O23" s="1"/>
  <c r="O22"/>
  <c r="N21"/>
  <c r="M21"/>
  <c r="L21"/>
  <c r="K21"/>
  <c r="J21"/>
  <c r="I21"/>
  <c r="H21"/>
  <c r="G21"/>
  <c r="F21"/>
  <c r="D21"/>
  <c r="E20"/>
  <c r="D20"/>
  <c r="N19"/>
  <c r="N17" s="1"/>
  <c r="M19"/>
  <c r="M17" s="1"/>
  <c r="L19"/>
  <c r="L17" s="1"/>
  <c r="K19"/>
  <c r="J19"/>
  <c r="J17" s="1"/>
  <c r="I19"/>
  <c r="I17" s="1"/>
  <c r="H19"/>
  <c r="H17" s="1"/>
  <c r="G19"/>
  <c r="F19"/>
  <c r="F17" s="1"/>
  <c r="E19"/>
  <c r="E17" s="1"/>
  <c r="D19"/>
  <c r="O18"/>
  <c r="K17"/>
  <c r="G17"/>
  <c r="F16"/>
  <c r="F13" s="1"/>
  <c r="E16"/>
  <c r="D16"/>
  <c r="N15"/>
  <c r="N11" s="1"/>
  <c r="M15"/>
  <c r="M13" s="1"/>
  <c r="M9" s="1"/>
  <c r="L15"/>
  <c r="L11" s="1"/>
  <c r="K15"/>
  <c r="K13" s="1"/>
  <c r="K9" s="1"/>
  <c r="J15"/>
  <c r="J11" s="1"/>
  <c r="I15"/>
  <c r="I13" s="1"/>
  <c r="I9" s="1"/>
  <c r="H15"/>
  <c r="H11" s="1"/>
  <c r="G15"/>
  <c r="G13" s="1"/>
  <c r="G9" s="1"/>
  <c r="F15"/>
  <c r="F11" s="1"/>
  <c r="E15"/>
  <c r="E13" s="1"/>
  <c r="D15"/>
  <c r="O14"/>
  <c r="N13"/>
  <c r="L13"/>
  <c r="J13"/>
  <c r="H13"/>
  <c r="D13"/>
  <c r="O33" l="1"/>
  <c r="F10"/>
  <c r="F12"/>
  <c r="M11"/>
  <c r="K11"/>
  <c r="I11"/>
  <c r="G11"/>
  <c r="O19"/>
  <c r="E21"/>
  <c r="H25"/>
  <c r="J25"/>
  <c r="L25"/>
  <c r="L9" s="1"/>
  <c r="N25"/>
  <c r="D33"/>
  <c r="O42"/>
  <c r="O44"/>
  <c r="O45"/>
  <c r="O59"/>
  <c r="O60"/>
  <c r="D61"/>
  <c r="O75"/>
  <c r="F73"/>
  <c r="F9" s="1"/>
  <c r="H73"/>
  <c r="H9" s="1"/>
  <c r="J73"/>
  <c r="J9" s="1"/>
  <c r="L73"/>
  <c r="N73"/>
  <c r="N9" s="1"/>
  <c r="D77"/>
  <c r="O88"/>
  <c r="F96"/>
  <c r="O96"/>
  <c r="O119"/>
  <c r="O16"/>
  <c r="O20"/>
  <c r="O17" s="1"/>
  <c r="O24"/>
  <c r="O26"/>
  <c r="O27"/>
  <c r="O28"/>
  <c r="O29"/>
  <c r="O70"/>
  <c r="O69" s="1"/>
  <c r="O100"/>
  <c r="E12"/>
  <c r="E116"/>
  <c r="E105"/>
  <c r="O21"/>
  <c r="O73"/>
  <c r="D106"/>
  <c r="O113"/>
  <c r="D112"/>
  <c r="D109"/>
  <c r="O115"/>
  <c r="D111"/>
  <c r="O15"/>
  <c r="O58"/>
  <c r="O117"/>
  <c r="D17"/>
  <c r="D73"/>
  <c r="E114"/>
  <c r="O114" s="1"/>
  <c r="O13" l="1"/>
  <c r="O57"/>
  <c r="O25"/>
  <c r="O41"/>
  <c r="E112"/>
  <c r="E110"/>
  <c r="O111"/>
  <c r="D107"/>
  <c r="O109"/>
  <c r="D108"/>
  <c r="D105"/>
  <c r="O116"/>
  <c r="O112"/>
  <c r="D11"/>
  <c r="E10"/>
  <c r="O107" l="1"/>
  <c r="O12" s="1"/>
  <c r="D12"/>
  <c r="E106"/>
  <c r="E108"/>
  <c r="O110"/>
  <c r="O105"/>
  <c r="O10" s="1"/>
  <c r="D10"/>
  <c r="D104"/>
  <c r="D9" s="1"/>
  <c r="O108"/>
  <c r="E11" l="1"/>
  <c r="O106"/>
  <c r="O11" s="1"/>
  <c r="E104"/>
  <c r="E9" s="1"/>
  <c r="O104" l="1"/>
  <c r="O9" s="1"/>
</calcChain>
</file>

<file path=xl/sharedStrings.xml><?xml version="1.0" encoding="utf-8"?>
<sst xmlns="http://schemas.openxmlformats.org/spreadsheetml/2006/main" count="181" uniqueCount="70">
  <si>
    <t>Приложение № 5</t>
  </si>
  <si>
    <t>к Методическим указаниям</t>
  </si>
  <si>
    <t xml:space="preserve">РЕСУРСНОЕ ОБЕСПЕЧЕНИЕ </t>
  </si>
  <si>
    <t>муниципальной программы</t>
  </si>
  <si>
    <t>№ п/п</t>
  </si>
  <si>
    <t>Итого</t>
  </si>
  <si>
    <t>всего</t>
  </si>
  <si>
    <t>федеральный бюджет</t>
  </si>
  <si>
    <t>областной бюджет</t>
  </si>
  <si>
    <t>Отдельное мероприятие «Развитие системы дошкольного образования»</t>
  </si>
  <si>
    <t>1.2.</t>
  </si>
  <si>
    <t>Отдельное мероприятие «Развитие системы общего образования»</t>
  </si>
  <si>
    <t>1.3.</t>
  </si>
  <si>
    <t>1.4.</t>
  </si>
  <si>
    <t>1.5.</t>
  </si>
  <si>
    <t>1.6.</t>
  </si>
  <si>
    <t>Отдельное мероприятие «Организация отдыха, оздоровления, трудовой деятельности детей и подростков»</t>
  </si>
  <si>
    <r>
      <t>Расходы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>, тыс. рублей</t>
    </r>
  </si>
  <si>
    <t>1.1.</t>
  </si>
  <si>
    <t>1.7.</t>
  </si>
  <si>
    <t>Отдельное мероприятие «Развитие системы дополнительного образования, выявление и поддержка талантливых детей"</t>
  </si>
  <si>
    <t>бюджет МР</t>
  </si>
  <si>
    <t>1.8.</t>
  </si>
  <si>
    <t>1.9.</t>
  </si>
  <si>
    <t>1.10.</t>
  </si>
  <si>
    <t>Отдельное мероприятие "Создание в общеобразовательных организациях, расположенных в сельской местности и малых городах, условий для занятий физической культурой и спортом"</t>
  </si>
  <si>
    <t>Отдельное мероприятие "Ежемесячное денежное вознаграждение за классное руководство педагогическим работникам муниципальных общеобразовательных организаций"</t>
  </si>
  <si>
    <t>1.11.</t>
  </si>
  <si>
    <t>Отдельное мероприятие "Организация бесплатного горячего питания обучающихся, получающих начальное общее образование в  муниципальных образовательных организациях"</t>
  </si>
  <si>
    <t>1.12.</t>
  </si>
  <si>
    <t>Отдельное мероприятие "Обеспечение персонифицированного финансирования дополнительного образования детей"</t>
  </si>
  <si>
    <t>Отдельное мероприятие "Капитальный ремонт котельной (замена котла) МКОУ ООШ с.Татаурово"</t>
  </si>
  <si>
    <t>1.13.</t>
  </si>
  <si>
    <t>Наименование муниципальной  программы, подпрограммы,  отдельного мероприятия, проекта, показателя</t>
  </si>
  <si>
    <t>Источник финансирования</t>
  </si>
  <si>
    <t>Муниципальная программа Нолинского района Кировской области «Развитие образования»</t>
  </si>
  <si>
    <t>Отдельное мероприятие "Выполнение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организациях"</t>
  </si>
  <si>
    <t>1.4.1.</t>
  </si>
  <si>
    <t>Мероприятие "Выполнение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общеобразовательном учреждении основной общеобразовательной школе с. Швариха Нолинского района Кировской области"</t>
  </si>
  <si>
    <t>1.4.2.</t>
  </si>
  <si>
    <t>Мероприятие "Выполнение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общеобразовательном учреждении средней общеобразовательной школе п. Аркуль Нолинского района Кировской области"</t>
  </si>
  <si>
    <t>1.4.3.</t>
  </si>
  <si>
    <t>Отдельное мероприятие "Приведение в соттвествии с требованиями к антитеррористической защищенности объектов (территорий) муниципального казенного общеобразовательного учреждения  средней общеобразовательной школы п. Аркуль Нолинского района Кировской области"</t>
  </si>
  <si>
    <t>1.5.1.</t>
  </si>
  <si>
    <t>1.5.2.</t>
  </si>
  <si>
    <t>Мероприятие "Ремонт спортивного зала муниципального казенного общеобразовательного учреждения основной общеобразовательной школы д. Перевоз Нолинского района Кировской области"</t>
  </si>
  <si>
    <t>Мероприятие "Ремонт спортивного зала муниципального казенного общеобразовательного учреждения средней общеобразовательной школы п. Аркуль Нолинского района Кировской области"</t>
  </si>
  <si>
    <t>Отдельное мероприятие "Мероприятия по благоустройству зданий в муниципальном казенном общеобразовательном учреждении основной общеобразовательной школе с. Зыково Нолинского района Кировской области в целях соблюдения требований к воздушно-тепловому режиму, водоснабжению и канализации"</t>
  </si>
  <si>
    <t>Отдельное мероприятие «Обеспечение реализации муниципальной программы и прочие мероприятия в области образования»</t>
  </si>
  <si>
    <t>Отдельное мероприятие «Развитие кадрового потенциала системы образования»</t>
  </si>
  <si>
    <t>1.14.</t>
  </si>
  <si>
    <t>1.15.</t>
  </si>
  <si>
    <t>Отдельное мероприятие "Муниципальное казенное общеобразовательное учреждение средняя общеобразовательная школа п. Аркуль Нолинского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</si>
  <si>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"Путь к успеху, творчеству, открытиям", ремонт здания муниципального казенного учреждения дополнительного образования "Дом детского творчества" с заменой оконных блоков, ул. Коммуны, 10 г. Нолинск</t>
  </si>
  <si>
    <t>Отдельное мероприятие "Муниципальное казенное общеобразовательное учреждение основная общеобразовательная школа п. Медведок Нолинского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</si>
  <si>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1.16.</t>
  </si>
  <si>
    <t>1.17.</t>
  </si>
  <si>
    <t>1.18.</t>
  </si>
  <si>
    <t>1.18.1.</t>
  </si>
  <si>
    <t>Мероприятие "Выполнение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муниципальном казённом дошкольном образовательном учреждении "Детский сад № 2 "Колобок" Нолинского района Кировской области"</t>
  </si>
  <si>
    <t>1.18.2.</t>
  </si>
  <si>
    <t>Мероприятие "Выполнение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муниципальном казённом дошкольном образовательном учреждении "Детский сад № 5 "Родничок" Нолинского района Кировской области"</t>
  </si>
  <si>
    <t>Отдельное мероприятие реализация мероприятий по модернизации школьных систем образования "Частичный капитальный ремонт муниципального казённого общеобразовательного учреждения основная общеобразовательная школа с. Швариха Нолинского района Кировской области с оснащением"</t>
  </si>
  <si>
    <t>Отдельное мероприятие "Выполнение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организациях"</t>
  </si>
  <si>
    <t>1.18.3.</t>
  </si>
  <si>
    <t>Мероприятие "Выполнение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муниципальном казённом дошкольном образовательном учреждении "Детский сад "Берёзка" д. Рябиновщина Нолинского района Кировской области"</t>
  </si>
  <si>
    <t>1.17.1</t>
  </si>
  <si>
    <t>Отдельное мероприятие "Реализация мероприятий по модернизации школьных систем образования (обеспечение требований к антитеррористической защищённости объектов (территорий) муниципального казённого общеобразовательного учреждения основная общеобразовательная школа с. Швариха Нолинского района Кировской области"</t>
  </si>
  <si>
    <t>1.19.</t>
  </si>
  <si>
    <t>Отдельное мероприятие "Финансовое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организациях"</t>
  </si>
</sst>
</file>

<file path=xl/styles.xml><?xml version="1.0" encoding="utf-8"?>
<styleSheet xmlns="http://schemas.openxmlformats.org/spreadsheetml/2006/main">
  <numFmts count="2">
    <numFmt numFmtId="164" formatCode="#,##0.000"/>
    <numFmt numFmtId="166" formatCode="#,##0.0000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1" fillId="0" borderId="0" xfId="0" applyFont="1" applyFill="1"/>
    <xf numFmtId="0" fontId="1" fillId="0" borderId="8" xfId="0" applyFont="1" applyFill="1" applyBorder="1" applyAlignment="1">
      <alignment vertical="top" wrapText="1"/>
    </xf>
    <xf numFmtId="0" fontId="3" fillId="0" borderId="0" xfId="0" applyFont="1" applyFill="1" applyAlignment="1">
      <alignment horizontal="left"/>
    </xf>
    <xf numFmtId="164" fontId="6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/>
    <xf numFmtId="0" fontId="0" fillId="0" borderId="0" xfId="0" applyFill="1"/>
    <xf numFmtId="164" fontId="6" fillId="0" borderId="1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/>
    </xf>
    <xf numFmtId="0" fontId="1" fillId="0" borderId="4" xfId="0" applyFont="1" applyFill="1" applyBorder="1" applyAlignment="1">
      <alignment vertical="top" wrapText="1"/>
    </xf>
    <xf numFmtId="164" fontId="1" fillId="0" borderId="4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6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7" fontId="1" fillId="0" borderId="2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16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17" fontId="1" fillId="0" borderId="3" xfId="0" applyNumberFormat="1" applyFont="1" applyFill="1" applyBorder="1" applyAlignment="1">
      <alignment horizontal="center" vertical="top"/>
    </xf>
    <xf numFmtId="17" fontId="1" fillId="0" borderId="4" xfId="0" applyNumberFormat="1" applyFont="1" applyFill="1" applyBorder="1" applyAlignment="1">
      <alignment horizontal="center" vertical="top"/>
    </xf>
    <xf numFmtId="17" fontId="1" fillId="0" borderId="2" xfId="0" applyNumberFormat="1" applyFont="1" applyFill="1" applyBorder="1" applyAlignment="1">
      <alignment horizontal="center" vertical="top" wrapText="1"/>
    </xf>
    <xf numFmtId="17" fontId="1" fillId="0" borderId="3" xfId="0" applyNumberFormat="1" applyFont="1" applyFill="1" applyBorder="1" applyAlignment="1">
      <alignment horizontal="center" vertical="top" wrapText="1"/>
    </xf>
    <xf numFmtId="17" fontId="1" fillId="0" borderId="4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O123"/>
  <sheetViews>
    <sheetView tabSelected="1" workbookViewId="0">
      <selection activeCell="N8" sqref="N8"/>
    </sheetView>
  </sheetViews>
  <sheetFormatPr defaultRowHeight="15"/>
  <cols>
    <col min="1" max="1" width="4.5703125" style="3" customWidth="1"/>
    <col min="2" max="2" width="21" style="3" customWidth="1"/>
    <col min="3" max="3" width="18.28515625" style="3" customWidth="1"/>
    <col min="4" max="4" width="11.42578125" style="3" customWidth="1"/>
    <col min="5" max="5" width="11.140625" style="3" customWidth="1"/>
    <col min="6" max="6" width="12" style="3" customWidth="1"/>
    <col min="7" max="7" width="11.42578125" style="3" customWidth="1"/>
    <col min="8" max="14" width="11.7109375" style="3" customWidth="1"/>
    <col min="15" max="15" width="14.140625" style="3" customWidth="1"/>
  </cols>
  <sheetData>
    <row r="1" spans="1:15">
      <c r="N1" s="3" t="s">
        <v>0</v>
      </c>
    </row>
    <row r="2" spans="1:15">
      <c r="N2" s="3" t="s">
        <v>1</v>
      </c>
    </row>
    <row r="3" spans="1:15">
      <c r="D3" s="5" t="s">
        <v>2</v>
      </c>
    </row>
    <row r="4" spans="1:15">
      <c r="A4" s="12"/>
      <c r="D4" s="5" t="s">
        <v>3</v>
      </c>
    </row>
    <row r="5" spans="1:15">
      <c r="A5" s="12"/>
      <c r="D5" s="5"/>
    </row>
    <row r="6" spans="1:15" ht="17.25" customHeight="1">
      <c r="A6" s="24" t="s">
        <v>4</v>
      </c>
      <c r="B6" s="24" t="s">
        <v>33</v>
      </c>
      <c r="C6" s="42" t="s">
        <v>34</v>
      </c>
      <c r="D6" s="58" t="s">
        <v>17</v>
      </c>
      <c r="E6" s="59"/>
      <c r="F6" s="59"/>
      <c r="G6" s="59"/>
      <c r="H6" s="59"/>
      <c r="I6" s="59"/>
      <c r="J6" s="59"/>
      <c r="K6" s="59"/>
      <c r="L6" s="59"/>
      <c r="M6" s="59"/>
      <c r="N6" s="59"/>
      <c r="O6" s="60"/>
    </row>
    <row r="7" spans="1:15" ht="48" hidden="1" customHeight="1">
      <c r="A7" s="24"/>
      <c r="B7" s="24"/>
      <c r="C7" s="43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15" ht="92.25" customHeight="1">
      <c r="A8" s="24"/>
      <c r="B8" s="24"/>
      <c r="C8" s="44"/>
      <c r="D8" s="17">
        <v>2020</v>
      </c>
      <c r="E8" s="17">
        <v>2021</v>
      </c>
      <c r="F8" s="22">
        <v>2022</v>
      </c>
      <c r="G8" s="17">
        <v>2023</v>
      </c>
      <c r="H8" s="17">
        <v>2024</v>
      </c>
      <c r="I8" s="17">
        <v>2025</v>
      </c>
      <c r="J8" s="17">
        <v>2026</v>
      </c>
      <c r="K8" s="17">
        <v>2027</v>
      </c>
      <c r="L8" s="17">
        <v>2028</v>
      </c>
      <c r="M8" s="17">
        <v>2029</v>
      </c>
      <c r="N8" s="17">
        <v>2030</v>
      </c>
      <c r="O8" s="17" t="s">
        <v>5</v>
      </c>
    </row>
    <row r="9" spans="1:15" ht="25.5" customHeight="1">
      <c r="A9" s="24">
        <v>1</v>
      </c>
      <c r="B9" s="25" t="s">
        <v>35</v>
      </c>
      <c r="C9" s="18" t="s">
        <v>6</v>
      </c>
      <c r="D9" s="7">
        <f>D13+D17+D21+D65+D73+D77+D81+D85+D25+D41+D53+D57+D61+D69+D88+D92+D96+D104+D100</f>
        <v>166242.14600000001</v>
      </c>
      <c r="E9" s="7">
        <f t="shared" ref="E9" si="0">E13+E17+E21+E65+E73+E77+E81+E85+E25+E41+E53+E57+E61+E69+E88+E92+E96+E104+E100</f>
        <v>178482.65799999997</v>
      </c>
      <c r="F9" s="7">
        <f>F13+F17+F21+F65+F73+F77+F81+F85+F25+F41+F53+F57+F61+F69+F88+F92+F96+F104+F100+F120</f>
        <v>215773.87400000007</v>
      </c>
      <c r="G9" s="7">
        <f>G13+G17+G21+G65+G73+G77+G81+G85+G25+G41+G53+G57+G61+G69+G88+G92+G96+G104+G100+G120</f>
        <v>163440.19999999998</v>
      </c>
      <c r="H9" s="7">
        <f t="shared" ref="H9:N9" si="1">H13+H17+H21+H65+H73+H77+H81+H85+H25+H41+H53+H57+H61+H69+H88+H92+H96+H104+H100+H120</f>
        <v>166348.29999999996</v>
      </c>
      <c r="I9" s="7">
        <f t="shared" si="1"/>
        <v>166348.29999999996</v>
      </c>
      <c r="J9" s="7">
        <f t="shared" si="1"/>
        <v>166348.29999999996</v>
      </c>
      <c r="K9" s="7">
        <f t="shared" si="1"/>
        <v>166348.29999999996</v>
      </c>
      <c r="L9" s="7">
        <f t="shared" si="1"/>
        <v>166348.29999999996</v>
      </c>
      <c r="M9" s="7">
        <f t="shared" si="1"/>
        <v>166348.29999999996</v>
      </c>
      <c r="N9" s="7">
        <f t="shared" si="1"/>
        <v>166348.29999999996</v>
      </c>
      <c r="O9" s="7">
        <f>O13+O17+O21+O65+O73+O77+O81+O85+O25+O41+O53+O57+O61+O69+O88+O92+O96+O104+O100+O120</f>
        <v>1888376.9780000004</v>
      </c>
    </row>
    <row r="10" spans="1:15" ht="33" customHeight="1">
      <c r="A10" s="24"/>
      <c r="B10" s="25"/>
      <c r="C10" s="18" t="s">
        <v>7</v>
      </c>
      <c r="D10" s="7">
        <f>D14+D18+D22+D66+D74+D78+D82+D26+D42+D54+D58+D62+D70+D89+D93+D97+D105+D101</f>
        <v>2036.335</v>
      </c>
      <c r="E10" s="7">
        <f t="shared" ref="E10" si="2">E14+E18+E22+E66+E74+E78+E82+E26+E42+E54+E58+E62+E70+E89+E93+E97+E105+E101</f>
        <v>8397.9</v>
      </c>
      <c r="F10" s="7">
        <f>F14+F18+F22+F66+F74+F78+F82+F26+F42+F54+F58+F62+F70+F89+F93+F97+F105+F101+F121</f>
        <v>23721.80285</v>
      </c>
      <c r="G10" s="7">
        <f>G14+G18+G22+G66+G74+G78+G82+G26+G42+G54+G58+G62+G70+G89+G93+G97+G105+G101+G121</f>
        <v>5549.6980000000003</v>
      </c>
      <c r="H10" s="7">
        <f t="shared" ref="H10:N10" si="3">H14+H18+H22+H66+H74+H78+H82+H26+H42+H54+H58+H62+H70+H89+H93+H97+H105+H101+H121</f>
        <v>5588.3310000000001</v>
      </c>
      <c r="I10" s="7">
        <f t="shared" si="3"/>
        <v>5588.3310000000001</v>
      </c>
      <c r="J10" s="7">
        <f t="shared" si="3"/>
        <v>5588.3310000000001</v>
      </c>
      <c r="K10" s="7">
        <f t="shared" si="3"/>
        <v>5588.3310000000001</v>
      </c>
      <c r="L10" s="7">
        <f t="shared" si="3"/>
        <v>5588.3310000000001</v>
      </c>
      <c r="M10" s="7">
        <f t="shared" si="3"/>
        <v>5588.3310000000001</v>
      </c>
      <c r="N10" s="7">
        <f t="shared" si="3"/>
        <v>5588.3310000000001</v>
      </c>
      <c r="O10" s="7">
        <f>O14+O18+O22+O66+O74+O78+O82+O26+O42+O54+O58+O62+O70+O89+O93+O97+O105+O101+O121</f>
        <v>78824.052850000007</v>
      </c>
    </row>
    <row r="11" spans="1:15" ht="17.25" customHeight="1">
      <c r="A11" s="24"/>
      <c r="B11" s="25"/>
      <c r="C11" s="18" t="s">
        <v>8</v>
      </c>
      <c r="D11" s="7">
        <f>D15+D19+D23+D67+D75+D79+D83+D86+D27+D43+D55+D59+D63+D71+D90+D94+D98+D106+D102</f>
        <v>96493.294999999998</v>
      </c>
      <c r="E11" s="7">
        <f t="shared" ref="E11" si="4">E15+E19+E23+E67+E75+E79+E83+E86+E27+E43+E55+E59+E63+E71+E90+E94+E98+E106+E102</f>
        <v>96651.915999999983</v>
      </c>
      <c r="F11" s="7">
        <f>F15+F19+F23+F67+F75+F79+F83+F86+F27+F43+F55+F59+F63+F71+F90+F94+F98+F106+F102+F122</f>
        <v>114748.39715000002</v>
      </c>
      <c r="G11" s="7">
        <f>G15+G19+G23+G67+G75+G79+G83+G86+G27+G43+G55+G59+G63+G71+G90+G94+G98+G106+G102+G122</f>
        <v>94730.301999999981</v>
      </c>
      <c r="H11" s="7">
        <f t="shared" ref="H11:N11" si="5">H15+H19+H23+H67+H75+H79+H83+H86+H27+H43+H55+H59+H63+H71+H90+H94+H98+H106+H102+H122</f>
        <v>93947.669000000009</v>
      </c>
      <c r="I11" s="7">
        <f t="shared" si="5"/>
        <v>93947.669000000009</v>
      </c>
      <c r="J11" s="7">
        <f t="shared" si="5"/>
        <v>93947.669000000009</v>
      </c>
      <c r="K11" s="7">
        <f t="shared" si="5"/>
        <v>93947.669000000009</v>
      </c>
      <c r="L11" s="7">
        <f t="shared" si="5"/>
        <v>93947.669000000009</v>
      </c>
      <c r="M11" s="7">
        <f t="shared" si="5"/>
        <v>93947.669000000009</v>
      </c>
      <c r="N11" s="7">
        <f t="shared" si="5"/>
        <v>93947.669000000009</v>
      </c>
      <c r="O11" s="7">
        <f>O15+O19+O23+O67+O75+O79+O83+O86+O27+O43+O55+O59+O63+O71+O90+O94+O98+O106+O102+O122</f>
        <v>1060257.5931500001</v>
      </c>
    </row>
    <row r="12" spans="1:15" ht="17.25" customHeight="1">
      <c r="A12" s="24"/>
      <c r="B12" s="25"/>
      <c r="C12" s="18" t="s">
        <v>21</v>
      </c>
      <c r="D12" s="7">
        <f>D16+D20+D24+D68+D76+D80+D84+D28+D44+D56+D60+D64+D72+D91+D95+D87+D99+D107+D103</f>
        <v>67712.516000000003</v>
      </c>
      <c r="E12" s="7">
        <f t="shared" ref="E12" si="6">E16+E20+E24+E68+E76+E80+E84+E28+E44+E56+E60+E64+E72+E91+E95+E87+E99+E107+E103</f>
        <v>73432.842000000004</v>
      </c>
      <c r="F12" s="7">
        <f>F16+F20+F24+F68+F76+F80+F84+F28+F44+F56+F60+F64+F72+F91+F95+F87+F99+F107+F103+F123</f>
        <v>77303.674000000014</v>
      </c>
      <c r="G12" s="7">
        <f>G16+G20+G24+G68+G76+G80+G84+G28+G44+G56+G60+G64+G72+G91+G95+G87+G99+G107+G103+G123</f>
        <v>63160.2</v>
      </c>
      <c r="H12" s="7">
        <f t="shared" ref="H12:N12" si="7">H16+H20+H24+H68+H76+H80+H84+H28+H44+H56+H60+H64+H72+H91+H95+H87+H99+H107+H103+H123</f>
        <v>66812.299999999988</v>
      </c>
      <c r="I12" s="7">
        <f t="shared" si="7"/>
        <v>66812.299999999988</v>
      </c>
      <c r="J12" s="7">
        <f t="shared" si="7"/>
        <v>66812.299999999988</v>
      </c>
      <c r="K12" s="7">
        <f t="shared" si="7"/>
        <v>66812.299999999988</v>
      </c>
      <c r="L12" s="7">
        <f t="shared" si="7"/>
        <v>66812.299999999988</v>
      </c>
      <c r="M12" s="7">
        <f t="shared" si="7"/>
        <v>66812.299999999988</v>
      </c>
      <c r="N12" s="7">
        <f t="shared" si="7"/>
        <v>66812.299999999988</v>
      </c>
      <c r="O12" s="7">
        <f>O16+O20+O24+O68+O76+O80+O84+O28+O44+O56+O60+O64+O72+O91+O95+O87+O99+O107+O103+O123</f>
        <v>749295.33199999994</v>
      </c>
    </row>
    <row r="13" spans="1:15" ht="15.75" customHeight="1">
      <c r="A13" s="41" t="s">
        <v>18</v>
      </c>
      <c r="B13" s="25" t="s">
        <v>9</v>
      </c>
      <c r="C13" s="18" t="s">
        <v>6</v>
      </c>
      <c r="D13" s="7">
        <f t="shared" ref="D13:N13" si="8">D14+D15+D16</f>
        <v>93297.513000000006</v>
      </c>
      <c r="E13" s="7">
        <f t="shared" si="8"/>
        <v>97719.55799999999</v>
      </c>
      <c r="F13" s="7">
        <f t="shared" si="8"/>
        <v>102041.852</v>
      </c>
      <c r="G13" s="7">
        <f t="shared" si="8"/>
        <v>88917.5</v>
      </c>
      <c r="H13" s="7">
        <f t="shared" si="8"/>
        <v>91255.4</v>
      </c>
      <c r="I13" s="7">
        <f>I14+I15+I16</f>
        <v>91255.4</v>
      </c>
      <c r="J13" s="7">
        <f t="shared" si="8"/>
        <v>91255.4</v>
      </c>
      <c r="K13" s="7">
        <f t="shared" si="8"/>
        <v>91255.4</v>
      </c>
      <c r="L13" s="7">
        <f t="shared" si="8"/>
        <v>91255.4</v>
      </c>
      <c r="M13" s="7">
        <f t="shared" si="8"/>
        <v>91255.4</v>
      </c>
      <c r="N13" s="7">
        <f t="shared" si="8"/>
        <v>91255.4</v>
      </c>
      <c r="O13" s="7">
        <f>O14+O15+O16</f>
        <v>1020764.223</v>
      </c>
    </row>
    <row r="14" spans="1:15" ht="30.75" customHeight="1">
      <c r="A14" s="41"/>
      <c r="B14" s="25"/>
      <c r="C14" s="18" t="s">
        <v>7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>
        <f>SUM(D14:N14)</f>
        <v>0</v>
      </c>
    </row>
    <row r="15" spans="1:15" ht="15.75" customHeight="1">
      <c r="A15" s="41"/>
      <c r="B15" s="25"/>
      <c r="C15" s="18" t="s">
        <v>8</v>
      </c>
      <c r="D15" s="8">
        <f>(1341.9+16094.1+26326+3074.6+704.2+666.5)+1450.4+3637+3-560+110.4-160.087+83.9</f>
        <v>52771.913</v>
      </c>
      <c r="E15" s="8">
        <f>(14115.3+30128.3+1210.1+539.6)+1010.4+15.1+5709+98.7+1.8</f>
        <v>52828.299999999996</v>
      </c>
      <c r="F15" s="8">
        <f>(53854.1+871.4)+3.8+(424.2+438.9)+3928.3</f>
        <v>59520.700000000004</v>
      </c>
      <c r="G15" s="8">
        <f>(53876.2+871.4)</f>
        <v>54747.6</v>
      </c>
      <c r="H15" s="8">
        <f>(53900.8+871.4)</f>
        <v>54772.200000000004</v>
      </c>
      <c r="I15" s="8">
        <f t="shared" ref="I15:N15" si="9">(53900.8+871.4)</f>
        <v>54772.200000000004</v>
      </c>
      <c r="J15" s="8">
        <f t="shared" si="9"/>
        <v>54772.200000000004</v>
      </c>
      <c r="K15" s="8">
        <f t="shared" si="9"/>
        <v>54772.200000000004</v>
      </c>
      <c r="L15" s="8">
        <f t="shared" si="9"/>
        <v>54772.200000000004</v>
      </c>
      <c r="M15" s="8">
        <f t="shared" si="9"/>
        <v>54772.200000000004</v>
      </c>
      <c r="N15" s="8">
        <f t="shared" si="9"/>
        <v>54772.200000000004</v>
      </c>
      <c r="O15" s="8">
        <f>SUM(D15:N15)</f>
        <v>603273.91299999994</v>
      </c>
    </row>
    <row r="16" spans="1:15" ht="15.75" customHeight="1">
      <c r="A16" s="41"/>
      <c r="B16" s="25"/>
      <c r="C16" s="18" t="s">
        <v>21</v>
      </c>
      <c r="D16" s="8">
        <f>(44244.7+2.4)+67.29+13.8-434-47.98-27.36-14.99+10.65-237-25+48.39-639-1747.2-489.1-200</f>
        <v>40525.600000000006</v>
      </c>
      <c r="E16" s="8">
        <f>45124.6-61.5-0.627-256.82-0.003+85.608</f>
        <v>44891.258000000002</v>
      </c>
      <c r="F16" s="8">
        <f>42969.1-231.6+585+90+11.7-480-423.048</f>
        <v>42521.151999999995</v>
      </c>
      <c r="G16" s="8">
        <f>39269.9-5100</f>
        <v>34169.9</v>
      </c>
      <c r="H16" s="8">
        <v>36483.199999999997</v>
      </c>
      <c r="I16" s="8">
        <v>36483.199999999997</v>
      </c>
      <c r="J16" s="8">
        <v>36483.199999999997</v>
      </c>
      <c r="K16" s="8">
        <v>36483.199999999997</v>
      </c>
      <c r="L16" s="8">
        <v>36483.199999999997</v>
      </c>
      <c r="M16" s="8">
        <v>36483.199999999997</v>
      </c>
      <c r="N16" s="8">
        <v>36483.199999999997</v>
      </c>
      <c r="O16" s="8">
        <f>SUM(D16:N16)</f>
        <v>417490.31000000006</v>
      </c>
    </row>
    <row r="17" spans="1:15">
      <c r="A17" s="24" t="s">
        <v>10</v>
      </c>
      <c r="B17" s="25" t="s">
        <v>11</v>
      </c>
      <c r="C17" s="18" t="s">
        <v>6</v>
      </c>
      <c r="D17" s="8">
        <f t="shared" ref="D17:O17" si="10">D18+D19+D20</f>
        <v>52130.832999999999</v>
      </c>
      <c r="E17" s="8">
        <f t="shared" si="10"/>
        <v>54218.369999999995</v>
      </c>
      <c r="F17" s="8">
        <f t="shared" si="10"/>
        <v>59569.005000000005</v>
      </c>
      <c r="G17" s="8">
        <f t="shared" si="10"/>
        <v>51470.5</v>
      </c>
      <c r="H17" s="8">
        <f t="shared" si="10"/>
        <v>51703.1</v>
      </c>
      <c r="I17" s="8">
        <f>I18+I19+I20</f>
        <v>51703.1</v>
      </c>
      <c r="J17" s="8">
        <f t="shared" si="10"/>
        <v>51703.1</v>
      </c>
      <c r="K17" s="8">
        <f t="shared" si="10"/>
        <v>51703.1</v>
      </c>
      <c r="L17" s="8">
        <f t="shared" si="10"/>
        <v>51703.1</v>
      </c>
      <c r="M17" s="8">
        <f t="shared" si="10"/>
        <v>51703.1</v>
      </c>
      <c r="N17" s="8">
        <f t="shared" si="10"/>
        <v>51703.1</v>
      </c>
      <c r="O17" s="8">
        <f t="shared" si="10"/>
        <v>579310.40800000005</v>
      </c>
    </row>
    <row r="18" spans="1:15" ht="34.5" customHeight="1">
      <c r="A18" s="24"/>
      <c r="B18" s="25"/>
      <c r="C18" s="18" t="s">
        <v>7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>
        <f>SUM(D18:N18)</f>
        <v>0</v>
      </c>
    </row>
    <row r="19" spans="1:15" ht="15.75" customHeight="1">
      <c r="A19" s="24"/>
      <c r="B19" s="25"/>
      <c r="C19" s="18" t="s">
        <v>8</v>
      </c>
      <c r="D19" s="8">
        <f>(1643+18105+9401+663+1471+2271.5)+2844+977+60+104.5-85-291.413</f>
        <v>37163.587</v>
      </c>
      <c r="E19" s="8">
        <f>(978+33773+1628.3+26.2+2009.9)+1074.2-142-1.8</f>
        <v>39345.799999999996</v>
      </c>
      <c r="F19" s="8">
        <f>36211.5+2043.4-24.2+796+15.9+115+7.7+1096+4.5</f>
        <v>40265.800000000003</v>
      </c>
      <c r="G19" s="8">
        <f>34482.5+2136.2</f>
        <v>36618.699999999997</v>
      </c>
      <c r="H19" s="8">
        <f>34482.5+2223.5</f>
        <v>36706</v>
      </c>
      <c r="I19" s="8">
        <f t="shared" ref="I19:N19" si="11">34482.5+2223.5</f>
        <v>36706</v>
      </c>
      <c r="J19" s="8">
        <f t="shared" si="11"/>
        <v>36706</v>
      </c>
      <c r="K19" s="8">
        <f t="shared" si="11"/>
        <v>36706</v>
      </c>
      <c r="L19" s="8">
        <f t="shared" si="11"/>
        <v>36706</v>
      </c>
      <c r="M19" s="8">
        <f t="shared" si="11"/>
        <v>36706</v>
      </c>
      <c r="N19" s="8">
        <f t="shared" si="11"/>
        <v>36706</v>
      </c>
      <c r="O19" s="8">
        <f>SUM(D19:N19)</f>
        <v>410335.88699999999</v>
      </c>
    </row>
    <row r="20" spans="1:15" ht="15.75" customHeight="1">
      <c r="A20" s="24"/>
      <c r="B20" s="25"/>
      <c r="C20" s="18" t="s">
        <v>21</v>
      </c>
      <c r="D20" s="8">
        <f>(15109.7+1.2)+7+340.78-16.1+5-10.79-28.46+43.5-81.18+241.5-0.004-644.9</f>
        <v>14967.246000000001</v>
      </c>
      <c r="E20" s="8">
        <f>(14339.3+1300)+138.6+24+524.27-116.391+465.16-1802.369</f>
        <v>14872.570000000002</v>
      </c>
      <c r="F20" s="8">
        <f>16016.4+241.9+30.1+1397.66+1283.2+70+77.5+187.595-0.05-1.1</f>
        <v>19303.205000000005</v>
      </c>
      <c r="G20" s="8">
        <v>14851.8</v>
      </c>
      <c r="H20" s="8">
        <v>14997.1</v>
      </c>
      <c r="I20" s="8">
        <v>14997.1</v>
      </c>
      <c r="J20" s="8">
        <v>14997.1</v>
      </c>
      <c r="K20" s="8">
        <v>14997.1</v>
      </c>
      <c r="L20" s="8">
        <v>14997.1</v>
      </c>
      <c r="M20" s="8">
        <v>14997.1</v>
      </c>
      <c r="N20" s="8">
        <v>14997.1</v>
      </c>
      <c r="O20" s="8">
        <f>SUM(D20:N20)</f>
        <v>168974.52100000004</v>
      </c>
    </row>
    <row r="21" spans="1:15" ht="17.25" customHeight="1">
      <c r="A21" s="24" t="s">
        <v>12</v>
      </c>
      <c r="B21" s="45" t="s">
        <v>20</v>
      </c>
      <c r="C21" s="18" t="s">
        <v>6</v>
      </c>
      <c r="D21" s="8">
        <f t="shared" ref="D21:O21" si="12">D22+D23+D24</f>
        <v>4797.6400000000003</v>
      </c>
      <c r="E21" s="8">
        <f t="shared" si="12"/>
        <v>6746.26</v>
      </c>
      <c r="F21" s="8">
        <f t="shared" si="12"/>
        <v>7965.0689999999995</v>
      </c>
      <c r="G21" s="8">
        <f t="shared" si="12"/>
        <v>7413.5</v>
      </c>
      <c r="H21" s="8">
        <f t="shared" si="12"/>
        <v>7488.3</v>
      </c>
      <c r="I21" s="8">
        <f t="shared" si="12"/>
        <v>7488.3</v>
      </c>
      <c r="J21" s="8">
        <f t="shared" si="12"/>
        <v>7488.3</v>
      </c>
      <c r="K21" s="8">
        <f t="shared" si="12"/>
        <v>7488.3</v>
      </c>
      <c r="L21" s="8">
        <f t="shared" si="12"/>
        <v>7488.3</v>
      </c>
      <c r="M21" s="8">
        <f t="shared" si="12"/>
        <v>7488.3</v>
      </c>
      <c r="N21" s="8">
        <f t="shared" si="12"/>
        <v>7488.3</v>
      </c>
      <c r="O21" s="8">
        <f t="shared" si="12"/>
        <v>79340.568999999989</v>
      </c>
    </row>
    <row r="22" spans="1:15" ht="32.25" customHeight="1">
      <c r="A22" s="24"/>
      <c r="B22" s="45"/>
      <c r="C22" s="18" t="s">
        <v>7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>
        <f>SUM(D22:N22)</f>
        <v>0</v>
      </c>
    </row>
    <row r="23" spans="1:15" ht="15" customHeight="1">
      <c r="A23" s="24"/>
      <c r="B23" s="45"/>
      <c r="C23" s="18" t="s">
        <v>8</v>
      </c>
      <c r="D23" s="8">
        <v>992.9</v>
      </c>
      <c r="E23" s="8">
        <f>1580.4+520.8+500</f>
        <v>2601.1999999999998</v>
      </c>
      <c r="F23" s="8">
        <f>3411.2+34.4+240</f>
        <v>3685.6</v>
      </c>
      <c r="G23" s="8">
        <v>2929.2</v>
      </c>
      <c r="H23" s="8">
        <v>2032.2</v>
      </c>
      <c r="I23" s="8">
        <v>2032.2</v>
      </c>
      <c r="J23" s="8">
        <v>2032.2</v>
      </c>
      <c r="K23" s="8">
        <v>2032.2</v>
      </c>
      <c r="L23" s="8">
        <v>2032.2</v>
      </c>
      <c r="M23" s="8">
        <v>2032.2</v>
      </c>
      <c r="N23" s="8">
        <v>2032.2</v>
      </c>
      <c r="O23" s="8">
        <f>SUM(D23:N23)</f>
        <v>24434.300000000003</v>
      </c>
    </row>
    <row r="24" spans="1:15" ht="15" customHeight="1">
      <c r="A24" s="24"/>
      <c r="B24" s="45"/>
      <c r="C24" s="18" t="s">
        <v>21</v>
      </c>
      <c r="D24" s="8">
        <f>3828.3+0.6+13.9+2.3+5.25+5.19+79-129.8</f>
        <v>3804.7400000000002</v>
      </c>
      <c r="E24" s="8">
        <f>3487.6+54.85+269.28+7.53+291.79+34.01</f>
        <v>4145.0600000000004</v>
      </c>
      <c r="F24" s="8">
        <f>4041.2+32.74+95.354+110.175</f>
        <v>4279.4690000000001</v>
      </c>
      <c r="G24" s="8">
        <v>4484.3</v>
      </c>
      <c r="H24" s="8">
        <v>5456.1</v>
      </c>
      <c r="I24" s="8">
        <v>5456.1</v>
      </c>
      <c r="J24" s="8">
        <v>5456.1</v>
      </c>
      <c r="K24" s="8">
        <v>5456.1</v>
      </c>
      <c r="L24" s="8">
        <v>5456.1</v>
      </c>
      <c r="M24" s="8">
        <v>5456.1</v>
      </c>
      <c r="N24" s="8">
        <v>5456.1</v>
      </c>
      <c r="O24" s="8">
        <f>SUM(D24:N24)</f>
        <v>54906.268999999993</v>
      </c>
    </row>
    <row r="25" spans="1:15" s="10" customFormat="1" ht="59.25" customHeight="1">
      <c r="A25" s="42" t="s">
        <v>13</v>
      </c>
      <c r="B25" s="29" t="s">
        <v>36</v>
      </c>
      <c r="C25" s="18" t="s">
        <v>6</v>
      </c>
      <c r="D25" s="8">
        <f>D26+D27+D28</f>
        <v>4224.3999999999996</v>
      </c>
      <c r="E25" s="8">
        <f>E26+E27+E28</f>
        <v>502.40000000000003</v>
      </c>
      <c r="F25" s="8">
        <f t="shared" ref="F25:M25" si="13">F26+F27+F28</f>
        <v>0</v>
      </c>
      <c r="G25" s="8">
        <f t="shared" si="13"/>
        <v>0</v>
      </c>
      <c r="H25" s="8">
        <f t="shared" si="13"/>
        <v>0</v>
      </c>
      <c r="I25" s="8">
        <f>I26+I27+I28</f>
        <v>0</v>
      </c>
      <c r="J25" s="8">
        <f t="shared" si="13"/>
        <v>0</v>
      </c>
      <c r="K25" s="8">
        <f t="shared" si="13"/>
        <v>0</v>
      </c>
      <c r="L25" s="8">
        <f t="shared" si="13"/>
        <v>0</v>
      </c>
      <c r="M25" s="8">
        <f t="shared" si="13"/>
        <v>0</v>
      </c>
      <c r="N25" s="8">
        <f>N26+N27+N28</f>
        <v>0</v>
      </c>
      <c r="O25" s="8">
        <f>O26+O27+O28</f>
        <v>4726.8</v>
      </c>
    </row>
    <row r="26" spans="1:15" s="10" customFormat="1" ht="33.75" customHeight="1">
      <c r="A26" s="43"/>
      <c r="B26" s="30"/>
      <c r="C26" s="18" t="s">
        <v>7</v>
      </c>
      <c r="D26" s="8">
        <f>D30+D34+D38</f>
        <v>0</v>
      </c>
      <c r="E26" s="8">
        <f>E30+E34+E38</f>
        <v>0</v>
      </c>
      <c r="F26" s="8">
        <f t="shared" ref="E26:M28" si="14">F30+F34+F38</f>
        <v>0</v>
      </c>
      <c r="G26" s="8">
        <f t="shared" si="14"/>
        <v>0</v>
      </c>
      <c r="H26" s="8">
        <f t="shared" si="14"/>
        <v>0</v>
      </c>
      <c r="I26" s="8">
        <f t="shared" si="14"/>
        <v>0</v>
      </c>
      <c r="J26" s="8">
        <f t="shared" si="14"/>
        <v>0</v>
      </c>
      <c r="K26" s="8">
        <f t="shared" si="14"/>
        <v>0</v>
      </c>
      <c r="L26" s="8">
        <f t="shared" si="14"/>
        <v>0</v>
      </c>
      <c r="M26" s="8">
        <f t="shared" si="14"/>
        <v>0</v>
      </c>
      <c r="N26" s="8">
        <f>N30+N34+N38</f>
        <v>0</v>
      </c>
      <c r="O26" s="8">
        <f>SUM(D26:N26)</f>
        <v>0</v>
      </c>
    </row>
    <row r="27" spans="1:15" s="10" customFormat="1" ht="22.5" customHeight="1">
      <c r="A27" s="43"/>
      <c r="B27" s="30"/>
      <c r="C27" s="18" t="s">
        <v>8</v>
      </c>
      <c r="D27" s="8">
        <f>D31+D35+D39</f>
        <v>4182</v>
      </c>
      <c r="E27" s="8">
        <f t="shared" si="14"/>
        <v>497.3</v>
      </c>
      <c r="F27" s="8">
        <f t="shared" si="14"/>
        <v>0</v>
      </c>
      <c r="G27" s="8">
        <f t="shared" si="14"/>
        <v>0</v>
      </c>
      <c r="H27" s="8">
        <f t="shared" si="14"/>
        <v>0</v>
      </c>
      <c r="I27" s="8">
        <f t="shared" si="14"/>
        <v>0</v>
      </c>
      <c r="J27" s="8">
        <f t="shared" si="14"/>
        <v>0</v>
      </c>
      <c r="K27" s="8">
        <f t="shared" si="14"/>
        <v>0</v>
      </c>
      <c r="L27" s="8">
        <f t="shared" si="14"/>
        <v>0</v>
      </c>
      <c r="M27" s="8">
        <f t="shared" si="14"/>
        <v>0</v>
      </c>
      <c r="N27" s="8">
        <f>N31+N35+N39</f>
        <v>0</v>
      </c>
      <c r="O27" s="8">
        <f>SUM(D27:N27)</f>
        <v>4679.3</v>
      </c>
    </row>
    <row r="28" spans="1:15" s="10" customFormat="1" ht="32.25" customHeight="1">
      <c r="A28" s="44"/>
      <c r="B28" s="31"/>
      <c r="C28" s="18" t="s">
        <v>21</v>
      </c>
      <c r="D28" s="8">
        <f>D32+D36+D40</f>
        <v>42.4</v>
      </c>
      <c r="E28" s="8">
        <f>E32+E36+E40</f>
        <v>5.0999999999999996</v>
      </c>
      <c r="F28" s="8">
        <f t="shared" si="14"/>
        <v>0</v>
      </c>
      <c r="G28" s="8">
        <f t="shared" si="14"/>
        <v>0</v>
      </c>
      <c r="H28" s="8">
        <f t="shared" si="14"/>
        <v>0</v>
      </c>
      <c r="I28" s="8">
        <f t="shared" si="14"/>
        <v>0</v>
      </c>
      <c r="J28" s="8">
        <f t="shared" si="14"/>
        <v>0</v>
      </c>
      <c r="K28" s="8">
        <f t="shared" si="14"/>
        <v>0</v>
      </c>
      <c r="L28" s="8">
        <f t="shared" si="14"/>
        <v>0</v>
      </c>
      <c r="M28" s="8">
        <f t="shared" si="14"/>
        <v>0</v>
      </c>
      <c r="N28" s="8">
        <f>N32+N36+N40</f>
        <v>0</v>
      </c>
      <c r="O28" s="8">
        <f>SUM(D28:N28)</f>
        <v>47.5</v>
      </c>
    </row>
    <row r="29" spans="1:15" s="10" customFormat="1" ht="45.75" customHeight="1">
      <c r="A29" s="46" t="s">
        <v>37</v>
      </c>
      <c r="B29" s="29" t="s">
        <v>38</v>
      </c>
      <c r="C29" s="18" t="s">
        <v>6</v>
      </c>
      <c r="D29" s="8">
        <f>D30+D31+D32</f>
        <v>1841.15</v>
      </c>
      <c r="E29" s="8">
        <f t="shared" ref="E29:O29" si="15">E30+E31+E32</f>
        <v>502.40000000000003</v>
      </c>
      <c r="F29" s="8">
        <f t="shared" si="15"/>
        <v>0</v>
      </c>
      <c r="G29" s="8">
        <f t="shared" si="15"/>
        <v>0</v>
      </c>
      <c r="H29" s="8">
        <f t="shared" si="15"/>
        <v>0</v>
      </c>
      <c r="I29" s="8">
        <f t="shared" si="15"/>
        <v>0</v>
      </c>
      <c r="J29" s="8">
        <f t="shared" si="15"/>
        <v>0</v>
      </c>
      <c r="K29" s="8">
        <f t="shared" si="15"/>
        <v>0</v>
      </c>
      <c r="L29" s="8">
        <f t="shared" si="15"/>
        <v>0</v>
      </c>
      <c r="M29" s="8">
        <f t="shared" si="15"/>
        <v>0</v>
      </c>
      <c r="N29" s="8">
        <f t="shared" si="15"/>
        <v>0</v>
      </c>
      <c r="O29" s="8">
        <f t="shared" si="15"/>
        <v>2343.5500000000002</v>
      </c>
    </row>
    <row r="30" spans="1:15" s="10" customFormat="1" ht="49.5" customHeight="1">
      <c r="A30" s="47"/>
      <c r="B30" s="30"/>
      <c r="C30" s="18" t="s">
        <v>7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>
        <f>SUM(D30:N30)</f>
        <v>0</v>
      </c>
    </row>
    <row r="31" spans="1:15" s="10" customFormat="1" ht="39" customHeight="1">
      <c r="A31" s="47"/>
      <c r="B31" s="30"/>
      <c r="C31" s="18" t="s">
        <v>8</v>
      </c>
      <c r="D31" s="8">
        <v>1822.7</v>
      </c>
      <c r="E31" s="8">
        <f>500-2.7</f>
        <v>497.3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f>SUM(D31:N31)</f>
        <v>2320</v>
      </c>
    </row>
    <row r="32" spans="1:15" s="10" customFormat="1" ht="54.75" customHeight="1">
      <c r="A32" s="48"/>
      <c r="B32" s="31"/>
      <c r="C32" s="18" t="s">
        <v>21</v>
      </c>
      <c r="D32" s="8">
        <v>18.45</v>
      </c>
      <c r="E32" s="8">
        <v>5.0999999999999996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f>SUM(D32:N32)</f>
        <v>23.549999999999997</v>
      </c>
    </row>
    <row r="33" spans="1:15" s="10" customFormat="1" ht="54.75" customHeight="1">
      <c r="A33" s="49" t="s">
        <v>39</v>
      </c>
      <c r="B33" s="30" t="s">
        <v>40</v>
      </c>
      <c r="C33" s="13" t="s">
        <v>6</v>
      </c>
      <c r="D33" s="14">
        <f>D34+D35+D36</f>
        <v>1652.1</v>
      </c>
      <c r="E33" s="14">
        <f t="shared" ref="E33:O33" si="16">E34+E35+E36</f>
        <v>0</v>
      </c>
      <c r="F33" s="14">
        <f t="shared" si="16"/>
        <v>0</v>
      </c>
      <c r="G33" s="14">
        <f t="shared" si="16"/>
        <v>0</v>
      </c>
      <c r="H33" s="14">
        <f t="shared" si="16"/>
        <v>0</v>
      </c>
      <c r="I33" s="14">
        <f t="shared" si="16"/>
        <v>0</v>
      </c>
      <c r="J33" s="14">
        <f t="shared" si="16"/>
        <v>0</v>
      </c>
      <c r="K33" s="14">
        <f t="shared" si="16"/>
        <v>0</v>
      </c>
      <c r="L33" s="14">
        <f t="shared" si="16"/>
        <v>0</v>
      </c>
      <c r="M33" s="14">
        <f t="shared" si="16"/>
        <v>0</v>
      </c>
      <c r="N33" s="14">
        <f t="shared" si="16"/>
        <v>0</v>
      </c>
      <c r="O33" s="14">
        <f t="shared" si="16"/>
        <v>1652.1</v>
      </c>
    </row>
    <row r="34" spans="1:15" s="10" customFormat="1" ht="54.75" customHeight="1">
      <c r="A34" s="47"/>
      <c r="B34" s="30"/>
      <c r="C34" s="18" t="s">
        <v>7</v>
      </c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>
        <f>SUM(D34:N34)</f>
        <v>0</v>
      </c>
    </row>
    <row r="35" spans="1:15" s="10" customFormat="1" ht="50.25" customHeight="1">
      <c r="A35" s="47"/>
      <c r="B35" s="30"/>
      <c r="C35" s="18" t="s">
        <v>8</v>
      </c>
      <c r="D35" s="8">
        <v>1635.5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f>SUM(D35:N35)</f>
        <v>1635.5</v>
      </c>
    </row>
    <row r="36" spans="1:15" s="10" customFormat="1" ht="24" customHeight="1">
      <c r="A36" s="48"/>
      <c r="B36" s="31"/>
      <c r="C36" s="18" t="s">
        <v>21</v>
      </c>
      <c r="D36" s="8">
        <f>16.557+0.043</f>
        <v>16.599999999999998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f>SUM(D36:N36)</f>
        <v>16.599999999999998</v>
      </c>
    </row>
    <row r="37" spans="1:15" s="10" customFormat="1" ht="24" customHeight="1">
      <c r="A37" s="49" t="s">
        <v>41</v>
      </c>
      <c r="B37" s="29" t="s">
        <v>42</v>
      </c>
      <c r="C37" s="13" t="s">
        <v>6</v>
      </c>
      <c r="D37" s="14">
        <f>D38+D39+D40</f>
        <v>731.15</v>
      </c>
      <c r="E37" s="14">
        <f t="shared" ref="E37:O37" si="17">E38+E39+E40</f>
        <v>0</v>
      </c>
      <c r="F37" s="14">
        <f t="shared" si="17"/>
        <v>0</v>
      </c>
      <c r="G37" s="14">
        <f t="shared" si="17"/>
        <v>0</v>
      </c>
      <c r="H37" s="14">
        <f t="shared" si="17"/>
        <v>0</v>
      </c>
      <c r="I37" s="14">
        <f>I38+I39+I40</f>
        <v>0</v>
      </c>
      <c r="J37" s="14">
        <f t="shared" si="17"/>
        <v>0</v>
      </c>
      <c r="K37" s="14">
        <f t="shared" si="17"/>
        <v>0</v>
      </c>
      <c r="L37" s="14">
        <f t="shared" si="17"/>
        <v>0</v>
      </c>
      <c r="M37" s="14">
        <f t="shared" si="17"/>
        <v>0</v>
      </c>
      <c r="N37" s="14">
        <f t="shared" si="17"/>
        <v>0</v>
      </c>
      <c r="O37" s="14">
        <f t="shared" si="17"/>
        <v>731.15</v>
      </c>
    </row>
    <row r="38" spans="1:15" s="10" customFormat="1" ht="45" customHeight="1">
      <c r="A38" s="47"/>
      <c r="B38" s="30"/>
      <c r="C38" s="18" t="s">
        <v>7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>
        <f>SUM(D38:N38)</f>
        <v>0</v>
      </c>
    </row>
    <row r="39" spans="1:15" s="10" customFormat="1" ht="48" customHeight="1">
      <c r="A39" s="47"/>
      <c r="B39" s="30"/>
      <c r="C39" s="18" t="s">
        <v>8</v>
      </c>
      <c r="D39" s="8">
        <v>723.8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>
        <f>SUM(D39:N39)</f>
        <v>723.8</v>
      </c>
    </row>
    <row r="40" spans="1:15" s="10" customFormat="1" ht="43.5" customHeight="1">
      <c r="A40" s="48"/>
      <c r="B40" s="31"/>
      <c r="C40" s="18" t="s">
        <v>21</v>
      </c>
      <c r="D40" s="8">
        <v>7.35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>
        <f>SUM(D40:N40)</f>
        <v>7.35</v>
      </c>
    </row>
    <row r="41" spans="1:15" s="10" customFormat="1" ht="43.5" customHeight="1">
      <c r="A41" s="50" t="s">
        <v>14</v>
      </c>
      <c r="B41" s="29" t="s">
        <v>25</v>
      </c>
      <c r="C41" s="18" t="s">
        <v>6</v>
      </c>
      <c r="D41" s="8">
        <f>D42+D43+D44</f>
        <v>0</v>
      </c>
      <c r="E41" s="8">
        <f>E42+E43+E44</f>
        <v>1683.4</v>
      </c>
      <c r="F41" s="8">
        <f t="shared" ref="F41:O41" si="18">F42+F43+F44</f>
        <v>0</v>
      </c>
      <c r="G41" s="8">
        <f t="shared" si="18"/>
        <v>0</v>
      </c>
      <c r="H41" s="8">
        <f t="shared" si="18"/>
        <v>0</v>
      </c>
      <c r="I41" s="8">
        <f t="shared" si="18"/>
        <v>0</v>
      </c>
      <c r="J41" s="8">
        <f t="shared" si="18"/>
        <v>0</v>
      </c>
      <c r="K41" s="8">
        <f t="shared" si="18"/>
        <v>0</v>
      </c>
      <c r="L41" s="8">
        <f t="shared" si="18"/>
        <v>0</v>
      </c>
      <c r="M41" s="8">
        <f t="shared" si="18"/>
        <v>0</v>
      </c>
      <c r="N41" s="8">
        <f>N42+N43+N44</f>
        <v>0</v>
      </c>
      <c r="O41" s="8">
        <f t="shared" si="18"/>
        <v>1683.4</v>
      </c>
    </row>
    <row r="42" spans="1:15" s="10" customFormat="1" ht="34.5" customHeight="1">
      <c r="A42" s="27"/>
      <c r="B42" s="30"/>
      <c r="C42" s="18" t="s">
        <v>7</v>
      </c>
      <c r="D42" s="8">
        <f t="shared" ref="D42:M44" si="19">D46+D50</f>
        <v>0</v>
      </c>
      <c r="E42" s="8">
        <f t="shared" si="19"/>
        <v>1649.8</v>
      </c>
      <c r="F42" s="8">
        <f t="shared" si="19"/>
        <v>0</v>
      </c>
      <c r="G42" s="8">
        <f t="shared" si="19"/>
        <v>0</v>
      </c>
      <c r="H42" s="8">
        <f>H46+H50</f>
        <v>0</v>
      </c>
      <c r="I42" s="8">
        <f t="shared" ref="I42:M42" si="20">I46+I50</f>
        <v>0</v>
      </c>
      <c r="J42" s="8">
        <f t="shared" si="20"/>
        <v>0</v>
      </c>
      <c r="K42" s="8">
        <f t="shared" si="20"/>
        <v>0</v>
      </c>
      <c r="L42" s="8">
        <f t="shared" si="20"/>
        <v>0</v>
      </c>
      <c r="M42" s="8">
        <f t="shared" si="20"/>
        <v>0</v>
      </c>
      <c r="N42" s="8">
        <f>N46+N50</f>
        <v>0</v>
      </c>
      <c r="O42" s="8">
        <f>SUM(D42:N42)</f>
        <v>1649.8</v>
      </c>
    </row>
    <row r="43" spans="1:15" s="10" customFormat="1" ht="16.5" customHeight="1">
      <c r="A43" s="27"/>
      <c r="B43" s="30"/>
      <c r="C43" s="18" t="s">
        <v>8</v>
      </c>
      <c r="D43" s="8">
        <f t="shared" si="19"/>
        <v>0</v>
      </c>
      <c r="E43" s="8">
        <f t="shared" si="19"/>
        <v>16.7</v>
      </c>
      <c r="F43" s="8">
        <f t="shared" si="19"/>
        <v>0</v>
      </c>
      <c r="G43" s="8">
        <f t="shared" si="19"/>
        <v>0</v>
      </c>
      <c r="H43" s="8">
        <f t="shared" si="19"/>
        <v>0</v>
      </c>
      <c r="I43" s="8">
        <f t="shared" si="19"/>
        <v>0</v>
      </c>
      <c r="J43" s="8">
        <f t="shared" si="19"/>
        <v>0</v>
      </c>
      <c r="K43" s="8">
        <f t="shared" si="19"/>
        <v>0</v>
      </c>
      <c r="L43" s="8">
        <f t="shared" si="19"/>
        <v>0</v>
      </c>
      <c r="M43" s="8">
        <f t="shared" si="19"/>
        <v>0</v>
      </c>
      <c r="N43" s="8">
        <f>N47+N51</f>
        <v>0</v>
      </c>
      <c r="O43" s="8">
        <f t="shared" ref="O43:O44" si="21">SUM(D43:N43)</f>
        <v>16.7</v>
      </c>
    </row>
    <row r="44" spans="1:15" s="10" customFormat="1" ht="16.5" customHeight="1">
      <c r="A44" s="28"/>
      <c r="B44" s="31"/>
      <c r="C44" s="18" t="s">
        <v>21</v>
      </c>
      <c r="D44" s="8">
        <f t="shared" si="19"/>
        <v>0</v>
      </c>
      <c r="E44" s="8">
        <f t="shared" si="19"/>
        <v>16.899999999999999</v>
      </c>
      <c r="F44" s="8">
        <f t="shared" si="19"/>
        <v>0</v>
      </c>
      <c r="G44" s="8">
        <f t="shared" si="19"/>
        <v>0</v>
      </c>
      <c r="H44" s="8">
        <f t="shared" si="19"/>
        <v>0</v>
      </c>
      <c r="I44" s="8">
        <f t="shared" si="19"/>
        <v>0</v>
      </c>
      <c r="J44" s="8">
        <f t="shared" si="19"/>
        <v>0</v>
      </c>
      <c r="K44" s="8">
        <f t="shared" si="19"/>
        <v>0</v>
      </c>
      <c r="L44" s="8">
        <f t="shared" si="19"/>
        <v>0</v>
      </c>
      <c r="M44" s="8">
        <f t="shared" si="19"/>
        <v>0</v>
      </c>
      <c r="N44" s="8">
        <f>N48+N52</f>
        <v>0</v>
      </c>
      <c r="O44" s="8">
        <f t="shared" si="21"/>
        <v>16.899999999999999</v>
      </c>
    </row>
    <row r="45" spans="1:15" s="10" customFormat="1" ht="22.5" customHeight="1">
      <c r="A45" s="51" t="s">
        <v>43</v>
      </c>
      <c r="B45" s="52" t="s">
        <v>45</v>
      </c>
      <c r="C45" s="18" t="s">
        <v>6</v>
      </c>
      <c r="D45" s="8">
        <f>D46+D47+D48</f>
        <v>0</v>
      </c>
      <c r="E45" s="8">
        <f t="shared" ref="E45:N45" si="22">E46+E47+E48</f>
        <v>1683.4</v>
      </c>
      <c r="F45" s="8">
        <f t="shared" si="22"/>
        <v>0</v>
      </c>
      <c r="G45" s="8">
        <f t="shared" si="22"/>
        <v>0</v>
      </c>
      <c r="H45" s="8">
        <f t="shared" si="22"/>
        <v>0</v>
      </c>
      <c r="I45" s="8">
        <f t="shared" si="22"/>
        <v>0</v>
      </c>
      <c r="J45" s="8">
        <f t="shared" si="22"/>
        <v>0</v>
      </c>
      <c r="K45" s="8">
        <f t="shared" si="22"/>
        <v>0</v>
      </c>
      <c r="L45" s="8">
        <f t="shared" si="22"/>
        <v>0</v>
      </c>
      <c r="M45" s="8">
        <f t="shared" si="22"/>
        <v>0</v>
      </c>
      <c r="N45" s="8">
        <f t="shared" si="22"/>
        <v>0</v>
      </c>
      <c r="O45" s="8">
        <f>O46+O47+O48</f>
        <v>1683.4</v>
      </c>
    </row>
    <row r="46" spans="1:15" s="10" customFormat="1" ht="30.75" customHeight="1">
      <c r="A46" s="51"/>
      <c r="B46" s="52"/>
      <c r="C46" s="18" t="s">
        <v>7</v>
      </c>
      <c r="D46" s="8"/>
      <c r="E46" s="8">
        <v>1649.8</v>
      </c>
      <c r="F46" s="8"/>
      <c r="G46" s="8"/>
      <c r="H46" s="8"/>
      <c r="I46" s="8"/>
      <c r="J46" s="8"/>
      <c r="K46" s="8"/>
      <c r="L46" s="8"/>
      <c r="M46" s="8"/>
      <c r="N46" s="8"/>
      <c r="O46" s="8">
        <f>SUM(D46:N46)</f>
        <v>1649.8</v>
      </c>
    </row>
    <row r="47" spans="1:15" s="10" customFormat="1" ht="38.25" customHeight="1">
      <c r="A47" s="51"/>
      <c r="B47" s="52"/>
      <c r="C47" s="18" t="s">
        <v>8</v>
      </c>
      <c r="D47" s="8"/>
      <c r="E47" s="8">
        <v>16.7</v>
      </c>
      <c r="F47" s="8"/>
      <c r="G47" s="8"/>
      <c r="H47" s="8"/>
      <c r="I47" s="8"/>
      <c r="J47" s="8"/>
      <c r="K47" s="8"/>
      <c r="L47" s="8"/>
      <c r="M47" s="8"/>
      <c r="N47" s="8"/>
      <c r="O47" s="8">
        <f t="shared" ref="O47" si="23">SUM(D47:N47)</f>
        <v>16.7</v>
      </c>
    </row>
    <row r="48" spans="1:15" s="10" customFormat="1" ht="33" customHeight="1">
      <c r="A48" s="51"/>
      <c r="B48" s="52"/>
      <c r="C48" s="18" t="s">
        <v>21</v>
      </c>
      <c r="D48" s="8"/>
      <c r="E48" s="8">
        <v>16.899999999999999</v>
      </c>
      <c r="F48" s="8"/>
      <c r="G48" s="8"/>
      <c r="H48" s="8"/>
      <c r="I48" s="8"/>
      <c r="J48" s="8"/>
      <c r="K48" s="8"/>
      <c r="L48" s="8"/>
      <c r="M48" s="8"/>
      <c r="N48" s="8"/>
      <c r="O48" s="8">
        <f>SUM(D48:N48)</f>
        <v>16.899999999999999</v>
      </c>
    </row>
    <row r="49" spans="1:15" s="10" customFormat="1" ht="24" customHeight="1">
      <c r="A49" s="51" t="s">
        <v>44</v>
      </c>
      <c r="B49" s="52" t="s">
        <v>46</v>
      </c>
      <c r="C49" s="18" t="s">
        <v>6</v>
      </c>
      <c r="D49" s="8">
        <f>D50+D51+D52</f>
        <v>0</v>
      </c>
      <c r="E49" s="8">
        <f t="shared" ref="E49:N49" si="24">E50+E51+E52</f>
        <v>0</v>
      </c>
      <c r="F49" s="8">
        <f t="shared" si="24"/>
        <v>0</v>
      </c>
      <c r="G49" s="8">
        <f t="shared" si="24"/>
        <v>0</v>
      </c>
      <c r="H49" s="8">
        <f t="shared" si="24"/>
        <v>0</v>
      </c>
      <c r="I49" s="8">
        <f t="shared" si="24"/>
        <v>0</v>
      </c>
      <c r="J49" s="8">
        <f t="shared" si="24"/>
        <v>0</v>
      </c>
      <c r="K49" s="8">
        <f t="shared" si="24"/>
        <v>0</v>
      </c>
      <c r="L49" s="8">
        <f t="shared" si="24"/>
        <v>0</v>
      </c>
      <c r="M49" s="8">
        <f t="shared" si="24"/>
        <v>0</v>
      </c>
      <c r="N49" s="8">
        <f t="shared" si="24"/>
        <v>0</v>
      </c>
      <c r="O49" s="8">
        <f>O50+O51+O52</f>
        <v>0</v>
      </c>
    </row>
    <row r="50" spans="1:15" s="10" customFormat="1" ht="33" customHeight="1">
      <c r="A50" s="51"/>
      <c r="B50" s="52"/>
      <c r="C50" s="18" t="s">
        <v>7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>
        <f>SUM(D50:N50)</f>
        <v>0</v>
      </c>
    </row>
    <row r="51" spans="1:15" s="10" customFormat="1" ht="24" customHeight="1">
      <c r="A51" s="51"/>
      <c r="B51" s="52"/>
      <c r="C51" s="18" t="s">
        <v>8</v>
      </c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>
        <f>SUM(D51:N51)</f>
        <v>0</v>
      </c>
    </row>
    <row r="52" spans="1:15" s="10" customFormat="1" ht="31.5" customHeight="1">
      <c r="A52" s="51"/>
      <c r="B52" s="52"/>
      <c r="C52" s="18" t="s">
        <v>21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>
        <f>SUM(D52:N52)</f>
        <v>0</v>
      </c>
    </row>
    <row r="53" spans="1:15" s="10" customFormat="1" ht="45" customHeight="1">
      <c r="A53" s="50" t="s">
        <v>15</v>
      </c>
      <c r="B53" s="29" t="s">
        <v>47</v>
      </c>
      <c r="C53" s="18" t="s">
        <v>6</v>
      </c>
      <c r="D53" s="8">
        <f t="shared" ref="D53:G53" si="25">D54+D55+D56</f>
        <v>0</v>
      </c>
      <c r="E53" s="8">
        <f t="shared" si="25"/>
        <v>1312.3000000000002</v>
      </c>
      <c r="F53" s="8">
        <f t="shared" si="25"/>
        <v>0</v>
      </c>
      <c r="G53" s="8">
        <f t="shared" si="25"/>
        <v>0</v>
      </c>
      <c r="H53" s="8">
        <f>H54+H55+H56</f>
        <v>0</v>
      </c>
      <c r="I53" s="8">
        <f t="shared" ref="I53:N53" si="26">I54+I55+I56</f>
        <v>0</v>
      </c>
      <c r="J53" s="8">
        <f t="shared" si="26"/>
        <v>0</v>
      </c>
      <c r="K53" s="8">
        <f t="shared" si="26"/>
        <v>0</v>
      </c>
      <c r="L53" s="8">
        <f t="shared" si="26"/>
        <v>0</v>
      </c>
      <c r="M53" s="8">
        <f t="shared" si="26"/>
        <v>0</v>
      </c>
      <c r="N53" s="8">
        <f t="shared" si="26"/>
        <v>0</v>
      </c>
      <c r="O53" s="8">
        <f>O54+O55+O56</f>
        <v>1312.3000000000002</v>
      </c>
    </row>
    <row r="54" spans="1:15" s="10" customFormat="1" ht="47.25" customHeight="1">
      <c r="A54" s="27"/>
      <c r="B54" s="30"/>
      <c r="C54" s="18" t="s">
        <v>7</v>
      </c>
      <c r="D54" s="8"/>
      <c r="E54" s="8">
        <v>1184.2</v>
      </c>
      <c r="F54" s="8"/>
      <c r="G54" s="8"/>
      <c r="H54" s="8"/>
      <c r="I54" s="8"/>
      <c r="J54" s="8"/>
      <c r="K54" s="8"/>
      <c r="L54" s="8"/>
      <c r="M54" s="8"/>
      <c r="N54" s="8"/>
      <c r="O54" s="8">
        <f>SUM(D54:N54)</f>
        <v>1184.2</v>
      </c>
    </row>
    <row r="55" spans="1:15" s="10" customFormat="1" ht="39.75" customHeight="1">
      <c r="A55" s="27"/>
      <c r="B55" s="30"/>
      <c r="C55" s="18" t="s">
        <v>8</v>
      </c>
      <c r="D55" s="8"/>
      <c r="E55" s="8">
        <v>62.4</v>
      </c>
      <c r="F55" s="8"/>
      <c r="G55" s="8"/>
      <c r="H55" s="8"/>
      <c r="I55" s="8"/>
      <c r="J55" s="8"/>
      <c r="K55" s="8"/>
      <c r="L55" s="8"/>
      <c r="M55" s="8"/>
      <c r="N55" s="8"/>
      <c r="O55" s="8">
        <f>SUM(D55:N55)</f>
        <v>62.4</v>
      </c>
    </row>
    <row r="56" spans="1:15" s="10" customFormat="1" ht="44.25" customHeight="1">
      <c r="A56" s="28"/>
      <c r="B56" s="31"/>
      <c r="C56" s="18" t="s">
        <v>21</v>
      </c>
      <c r="D56" s="8"/>
      <c r="E56" s="8">
        <v>65.7</v>
      </c>
      <c r="F56" s="8"/>
      <c r="G56" s="8"/>
      <c r="H56" s="8"/>
      <c r="I56" s="8"/>
      <c r="J56" s="8"/>
      <c r="K56" s="8"/>
      <c r="L56" s="8"/>
      <c r="M56" s="8"/>
      <c r="N56" s="8"/>
      <c r="O56" s="8">
        <f>SUM(D56:N56)</f>
        <v>65.7</v>
      </c>
    </row>
    <row r="57" spans="1:15" s="10" customFormat="1" ht="44.25" customHeight="1">
      <c r="A57" s="19" t="s">
        <v>19</v>
      </c>
      <c r="B57" s="29" t="s">
        <v>28</v>
      </c>
      <c r="C57" s="1" t="s">
        <v>6</v>
      </c>
      <c r="D57" s="6">
        <f t="shared" ref="D57" si="27">D58+D59+D60</f>
        <v>855.9</v>
      </c>
      <c r="E57" s="6">
        <f>E58+E59+E60</f>
        <v>2085.5</v>
      </c>
      <c r="F57" s="6">
        <f t="shared" ref="F57:N57" si="28">F58+F59+F60</f>
        <v>1930</v>
      </c>
      <c r="G57" s="6">
        <f t="shared" si="28"/>
        <v>1850.3</v>
      </c>
      <c r="H57" s="6">
        <f t="shared" si="28"/>
        <v>1891.8</v>
      </c>
      <c r="I57" s="6">
        <f t="shared" si="28"/>
        <v>1891.8</v>
      </c>
      <c r="J57" s="6">
        <f t="shared" si="28"/>
        <v>1891.8</v>
      </c>
      <c r="K57" s="6">
        <f t="shared" si="28"/>
        <v>1891.8</v>
      </c>
      <c r="L57" s="6">
        <f t="shared" si="28"/>
        <v>1891.8</v>
      </c>
      <c r="M57" s="6">
        <f t="shared" si="28"/>
        <v>1891.8</v>
      </c>
      <c r="N57" s="6">
        <f t="shared" si="28"/>
        <v>1891.8</v>
      </c>
      <c r="O57" s="6">
        <f>O58+O59+O60</f>
        <v>19964.300000000003</v>
      </c>
    </row>
    <row r="58" spans="1:15" s="10" customFormat="1" ht="34.5" customHeight="1">
      <c r="A58" s="19"/>
      <c r="B58" s="30"/>
      <c r="C58" s="1" t="s">
        <v>7</v>
      </c>
      <c r="D58" s="6">
        <f>831.2-74.05+47.785</f>
        <v>804.93500000000006</v>
      </c>
      <c r="E58" s="6">
        <f>2082.4-122.1+1.1</f>
        <v>1961.4</v>
      </c>
      <c r="F58" s="6">
        <v>1796.058</v>
      </c>
      <c r="G58" s="6">
        <v>1721.798</v>
      </c>
      <c r="H58" s="6">
        <v>1760.431</v>
      </c>
      <c r="I58" s="6">
        <v>1760.431</v>
      </c>
      <c r="J58" s="6">
        <v>1760.431</v>
      </c>
      <c r="K58" s="6">
        <v>1760.431</v>
      </c>
      <c r="L58" s="6">
        <v>1760.431</v>
      </c>
      <c r="M58" s="6">
        <v>1760.431</v>
      </c>
      <c r="N58" s="6">
        <v>1760.431</v>
      </c>
      <c r="O58" s="6">
        <f>SUM(D58:N58)</f>
        <v>18607.208000000002</v>
      </c>
    </row>
    <row r="59" spans="1:15" s="10" customFormat="1" ht="17.25" customHeight="1">
      <c r="A59" s="19"/>
      <c r="B59" s="30"/>
      <c r="C59" s="2" t="s">
        <v>8</v>
      </c>
      <c r="D59" s="11">
        <f>978-831.2-106.95+2.515</f>
        <v>42.364999999999952</v>
      </c>
      <c r="E59" s="11">
        <f>109.6-5.3-1.1</f>
        <v>103.2</v>
      </c>
      <c r="F59" s="11">
        <v>114.642</v>
      </c>
      <c r="G59" s="11">
        <v>109.902</v>
      </c>
      <c r="H59" s="11">
        <v>112.369</v>
      </c>
      <c r="I59" s="11">
        <v>112.369</v>
      </c>
      <c r="J59" s="11">
        <v>112.369</v>
      </c>
      <c r="K59" s="11">
        <v>112.369</v>
      </c>
      <c r="L59" s="11">
        <v>112.369</v>
      </c>
      <c r="M59" s="11">
        <v>112.369</v>
      </c>
      <c r="N59" s="11">
        <v>112.369</v>
      </c>
      <c r="O59" s="6">
        <f t="shared" ref="O59:O60" si="29">SUM(D59:N59)</f>
        <v>1156.692</v>
      </c>
    </row>
    <row r="60" spans="1:15" s="10" customFormat="1" ht="15.75" customHeight="1">
      <c r="A60" s="20"/>
      <c r="B60" s="31"/>
      <c r="C60" s="15" t="s">
        <v>21</v>
      </c>
      <c r="D60" s="11">
        <f>51.5-43.4+0.5</f>
        <v>8.6000000000000014</v>
      </c>
      <c r="E60" s="11">
        <f>22.2-1.3</f>
        <v>20.9</v>
      </c>
      <c r="F60" s="11">
        <v>19.3</v>
      </c>
      <c r="G60" s="11">
        <v>18.600000000000001</v>
      </c>
      <c r="H60" s="11">
        <v>19</v>
      </c>
      <c r="I60" s="11">
        <v>19</v>
      </c>
      <c r="J60" s="11">
        <v>19</v>
      </c>
      <c r="K60" s="11">
        <v>19</v>
      </c>
      <c r="L60" s="11">
        <v>19</v>
      </c>
      <c r="M60" s="11">
        <v>19</v>
      </c>
      <c r="N60" s="11">
        <v>19</v>
      </c>
      <c r="O60" s="6">
        <f t="shared" si="29"/>
        <v>200.4</v>
      </c>
    </row>
    <row r="61" spans="1:15" s="10" customFormat="1" ht="15.75" customHeight="1">
      <c r="A61" s="27" t="s">
        <v>22</v>
      </c>
      <c r="B61" s="45" t="s">
        <v>48</v>
      </c>
      <c r="C61" s="18" t="s">
        <v>6</v>
      </c>
      <c r="D61" s="8">
        <f t="shared" ref="D61:N61" si="30">D62+D63+D64</f>
        <v>8226.2150000000001</v>
      </c>
      <c r="E61" s="8">
        <f t="shared" si="30"/>
        <v>8299.0499999999993</v>
      </c>
      <c r="F61" s="8">
        <f t="shared" si="30"/>
        <v>8882.0700000000015</v>
      </c>
      <c r="G61" s="8">
        <f t="shared" si="30"/>
        <v>8497.7000000000007</v>
      </c>
      <c r="H61" s="8">
        <f t="shared" si="30"/>
        <v>8499</v>
      </c>
      <c r="I61" s="8">
        <f t="shared" si="30"/>
        <v>8499</v>
      </c>
      <c r="J61" s="8">
        <f t="shared" si="30"/>
        <v>8499</v>
      </c>
      <c r="K61" s="8">
        <f t="shared" si="30"/>
        <v>8499</v>
      </c>
      <c r="L61" s="8">
        <f t="shared" si="30"/>
        <v>8499</v>
      </c>
      <c r="M61" s="8">
        <f t="shared" si="30"/>
        <v>8499</v>
      </c>
      <c r="N61" s="8">
        <f t="shared" si="30"/>
        <v>8499</v>
      </c>
      <c r="O61" s="8">
        <f>O62+O63+O64</f>
        <v>93398.035000000003</v>
      </c>
    </row>
    <row r="62" spans="1:15" s="10" customFormat="1" ht="32.25" customHeight="1">
      <c r="A62" s="27"/>
      <c r="B62" s="45"/>
      <c r="C62" s="18" t="s">
        <v>7</v>
      </c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>
        <f>SUM(D62:N62)</f>
        <v>0</v>
      </c>
    </row>
    <row r="63" spans="1:15" s="10" customFormat="1" ht="15.75" customHeight="1">
      <c r="A63" s="27"/>
      <c r="B63" s="45"/>
      <c r="C63" s="18" t="s">
        <v>8</v>
      </c>
      <c r="D63" s="8">
        <v>290</v>
      </c>
      <c r="E63" s="8">
        <v>300</v>
      </c>
      <c r="F63" s="8"/>
      <c r="G63" s="8"/>
      <c r="H63" s="8"/>
      <c r="I63" s="8"/>
      <c r="J63" s="8"/>
      <c r="K63" s="8"/>
      <c r="L63" s="8"/>
      <c r="M63" s="8"/>
      <c r="N63" s="8"/>
      <c r="O63" s="8">
        <f t="shared" ref="O63:O64" si="31">SUM(D63:N63)</f>
        <v>590</v>
      </c>
    </row>
    <row r="64" spans="1:15" s="10" customFormat="1" ht="31.5" customHeight="1">
      <c r="A64" s="28"/>
      <c r="B64" s="45"/>
      <c r="C64" s="18" t="s">
        <v>21</v>
      </c>
      <c r="D64" s="8">
        <f>(1430.5+3+6413.9)+61.5+58.77-53.1+290+25+27.6+93.5-124.5+0.045-290</f>
        <v>7936.2150000000001</v>
      </c>
      <c r="E64" s="8">
        <f>(1422.5+6334.1)+61.5+17.87+55+108.08</f>
        <v>7999.05</v>
      </c>
      <c r="F64" s="8">
        <f>(1695.9+6800.7)+65.1+320.37</f>
        <v>8882.0700000000015</v>
      </c>
      <c r="G64" s="8">
        <f>(1695.9+6801.8)</f>
        <v>8497.7000000000007</v>
      </c>
      <c r="H64" s="8">
        <f>(1695.9+6803.1)</f>
        <v>8499</v>
      </c>
      <c r="I64" s="8">
        <f t="shared" ref="I64:N64" si="32">(1695.9+6803.1)</f>
        <v>8499</v>
      </c>
      <c r="J64" s="8">
        <f t="shared" si="32"/>
        <v>8499</v>
      </c>
      <c r="K64" s="8">
        <f t="shared" si="32"/>
        <v>8499</v>
      </c>
      <c r="L64" s="8">
        <f t="shared" si="32"/>
        <v>8499</v>
      </c>
      <c r="M64" s="8">
        <f t="shared" si="32"/>
        <v>8499</v>
      </c>
      <c r="N64" s="8">
        <f t="shared" si="32"/>
        <v>8499</v>
      </c>
      <c r="O64" s="8">
        <f t="shared" si="31"/>
        <v>92808.035000000003</v>
      </c>
    </row>
    <row r="65" spans="1:15">
      <c r="A65" s="42" t="s">
        <v>23</v>
      </c>
      <c r="B65" s="25" t="s">
        <v>49</v>
      </c>
      <c r="C65" s="18" t="s">
        <v>6</v>
      </c>
      <c r="D65" s="8">
        <f t="shared" ref="D65:N65" si="33">D66+D67+D68</f>
        <v>0</v>
      </c>
      <c r="E65" s="8">
        <f t="shared" si="33"/>
        <v>0</v>
      </c>
      <c r="F65" s="8">
        <f t="shared" si="33"/>
        <v>0</v>
      </c>
      <c r="G65" s="8">
        <f t="shared" si="33"/>
        <v>0</v>
      </c>
      <c r="H65" s="8">
        <f t="shared" si="33"/>
        <v>0</v>
      </c>
      <c r="I65" s="8">
        <f t="shared" si="33"/>
        <v>0</v>
      </c>
      <c r="J65" s="8">
        <f t="shared" si="33"/>
        <v>0</v>
      </c>
      <c r="K65" s="8">
        <f t="shared" si="33"/>
        <v>0</v>
      </c>
      <c r="L65" s="8">
        <f t="shared" si="33"/>
        <v>0</v>
      </c>
      <c r="M65" s="8">
        <f t="shared" si="33"/>
        <v>0</v>
      </c>
      <c r="N65" s="8">
        <f t="shared" si="33"/>
        <v>0</v>
      </c>
      <c r="O65" s="8">
        <f>O66+O67+O68</f>
        <v>0</v>
      </c>
    </row>
    <row r="66" spans="1:15" ht="32.25" customHeight="1">
      <c r="A66" s="43"/>
      <c r="B66" s="25"/>
      <c r="C66" s="18" t="s">
        <v>7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>
        <f>SUM(D66:N66)</f>
        <v>0</v>
      </c>
    </row>
    <row r="67" spans="1:15" ht="16.5" customHeight="1">
      <c r="A67" s="43"/>
      <c r="B67" s="25"/>
      <c r="C67" s="18" t="s">
        <v>8</v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>
        <f>SUM(D67:N67)</f>
        <v>0</v>
      </c>
    </row>
    <row r="68" spans="1:15" ht="17.25" customHeight="1">
      <c r="A68" s="44"/>
      <c r="B68" s="25"/>
      <c r="C68" s="18" t="s">
        <v>21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>
        <f>SUM(D68:N68)</f>
        <v>0</v>
      </c>
    </row>
    <row r="69" spans="1:15" s="10" customFormat="1" ht="17.25" customHeight="1">
      <c r="A69" s="42" t="s">
        <v>24</v>
      </c>
      <c r="B69" s="29" t="s">
        <v>26</v>
      </c>
      <c r="C69" s="1" t="s">
        <v>6</v>
      </c>
      <c r="D69" s="6">
        <f t="shared" ref="D69" si="34">D70+D71+D72</f>
        <v>1231.3999999999999</v>
      </c>
      <c r="E69" s="6">
        <f>E70+E71+E72</f>
        <v>3602.5</v>
      </c>
      <c r="F69" s="6">
        <f t="shared" ref="F69:N69" si="35">F70+F71+F72</f>
        <v>3593.5</v>
      </c>
      <c r="G69" s="6">
        <f t="shared" si="35"/>
        <v>3827.9</v>
      </c>
      <c r="H69" s="6">
        <f t="shared" si="35"/>
        <v>3827.9</v>
      </c>
      <c r="I69" s="6">
        <f t="shared" si="35"/>
        <v>3827.9</v>
      </c>
      <c r="J69" s="6">
        <f t="shared" si="35"/>
        <v>3827.9</v>
      </c>
      <c r="K69" s="6">
        <f t="shared" si="35"/>
        <v>3827.9</v>
      </c>
      <c r="L69" s="6">
        <f t="shared" si="35"/>
        <v>3827.9</v>
      </c>
      <c r="M69" s="6">
        <f t="shared" si="35"/>
        <v>3827.9</v>
      </c>
      <c r="N69" s="6">
        <f t="shared" si="35"/>
        <v>3827.9</v>
      </c>
      <c r="O69" s="6">
        <f>O70+O71+O72</f>
        <v>39050.600000000006</v>
      </c>
    </row>
    <row r="70" spans="1:15" s="10" customFormat="1" ht="40.5" customHeight="1">
      <c r="A70" s="43"/>
      <c r="B70" s="30"/>
      <c r="C70" s="1" t="s">
        <v>7</v>
      </c>
      <c r="D70" s="6">
        <f>1171.8+59.6</f>
        <v>1231.3999999999999</v>
      </c>
      <c r="E70" s="6">
        <f>3827.9-225.4</f>
        <v>3602.5</v>
      </c>
      <c r="F70" s="6">
        <f>3827.9-304.4+70</f>
        <v>3593.5</v>
      </c>
      <c r="G70" s="6">
        <v>3827.9</v>
      </c>
      <c r="H70" s="6">
        <v>3827.9</v>
      </c>
      <c r="I70" s="6">
        <v>3827.9</v>
      </c>
      <c r="J70" s="6">
        <v>3827.9</v>
      </c>
      <c r="K70" s="6">
        <v>3827.9</v>
      </c>
      <c r="L70" s="6">
        <v>3827.9</v>
      </c>
      <c r="M70" s="6">
        <v>3827.9</v>
      </c>
      <c r="N70" s="6">
        <v>3827.9</v>
      </c>
      <c r="O70" s="6">
        <f>SUM(D70:N70)</f>
        <v>39050.600000000006</v>
      </c>
    </row>
    <row r="71" spans="1:15" s="10" customFormat="1" ht="27.75" customHeight="1">
      <c r="A71" s="43"/>
      <c r="B71" s="30"/>
      <c r="C71" s="1" t="s">
        <v>8</v>
      </c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>
        <f t="shared" ref="O71:O72" si="36">SUM(D71:N71)</f>
        <v>0</v>
      </c>
    </row>
    <row r="72" spans="1:15" s="10" customFormat="1" ht="15.75" customHeight="1">
      <c r="A72" s="44"/>
      <c r="B72" s="31"/>
      <c r="C72" s="18" t="s">
        <v>21</v>
      </c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>
        <f t="shared" si="36"/>
        <v>0</v>
      </c>
    </row>
    <row r="73" spans="1:15" s="10" customFormat="1" ht="27.75" customHeight="1">
      <c r="A73" s="24" t="s">
        <v>27</v>
      </c>
      <c r="B73" s="25" t="s">
        <v>16</v>
      </c>
      <c r="C73" s="18" t="s">
        <v>6</v>
      </c>
      <c r="D73" s="8">
        <f t="shared" ref="D73:N73" si="37">D74+D75+D76</f>
        <v>50</v>
      </c>
      <c r="E73" s="8">
        <f t="shared" si="37"/>
        <v>408.20000000000005</v>
      </c>
      <c r="F73" s="8">
        <f t="shared" si="37"/>
        <v>456.32799999999997</v>
      </c>
      <c r="G73" s="8">
        <f t="shared" si="37"/>
        <v>482.79999999999995</v>
      </c>
      <c r="H73" s="8">
        <f t="shared" si="37"/>
        <v>482.79999999999995</v>
      </c>
      <c r="I73" s="8">
        <f t="shared" si="37"/>
        <v>482.79999999999995</v>
      </c>
      <c r="J73" s="8">
        <f t="shared" si="37"/>
        <v>482.79999999999995</v>
      </c>
      <c r="K73" s="8">
        <f t="shared" si="37"/>
        <v>482.79999999999995</v>
      </c>
      <c r="L73" s="8">
        <f t="shared" si="37"/>
        <v>482.79999999999995</v>
      </c>
      <c r="M73" s="8">
        <f t="shared" si="37"/>
        <v>482.79999999999995</v>
      </c>
      <c r="N73" s="8">
        <f t="shared" si="37"/>
        <v>482.79999999999995</v>
      </c>
      <c r="O73" s="8">
        <f>O74+O75+O76</f>
        <v>4776.9280000000008</v>
      </c>
    </row>
    <row r="74" spans="1:15" ht="34.5" customHeight="1">
      <c r="A74" s="24"/>
      <c r="B74" s="25"/>
      <c r="C74" s="18" t="s">
        <v>7</v>
      </c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>
        <f>SUM(D74:N74)</f>
        <v>0</v>
      </c>
    </row>
    <row r="75" spans="1:15" ht="24" customHeight="1">
      <c r="A75" s="24"/>
      <c r="B75" s="25"/>
      <c r="C75" s="18" t="s">
        <v>8</v>
      </c>
      <c r="D75" s="8">
        <f>320.6-320.6</f>
        <v>0</v>
      </c>
      <c r="E75" s="8">
        <f>335.7-70.2</f>
        <v>265.5</v>
      </c>
      <c r="F75" s="8">
        <f>(243.9+81)-110.9</f>
        <v>213.99999999999997</v>
      </c>
      <c r="G75" s="8">
        <f t="shared" ref="G75:N75" si="38">(243.9+81)</f>
        <v>324.89999999999998</v>
      </c>
      <c r="H75" s="8">
        <f t="shared" si="38"/>
        <v>324.89999999999998</v>
      </c>
      <c r="I75" s="8">
        <f t="shared" si="38"/>
        <v>324.89999999999998</v>
      </c>
      <c r="J75" s="8">
        <f t="shared" si="38"/>
        <v>324.89999999999998</v>
      </c>
      <c r="K75" s="8">
        <f t="shared" si="38"/>
        <v>324.89999999999998</v>
      </c>
      <c r="L75" s="8">
        <f t="shared" si="38"/>
        <v>324.89999999999998</v>
      </c>
      <c r="M75" s="8">
        <f t="shared" si="38"/>
        <v>324.89999999999998</v>
      </c>
      <c r="N75" s="8">
        <f t="shared" si="38"/>
        <v>324.89999999999998</v>
      </c>
      <c r="O75" s="8">
        <f t="shared" ref="O75:O76" si="39">SUM(D75:N75)</f>
        <v>3078.7000000000003</v>
      </c>
    </row>
    <row r="76" spans="1:15" ht="22.5" customHeight="1">
      <c r="A76" s="24"/>
      <c r="B76" s="25"/>
      <c r="C76" s="18" t="s">
        <v>21</v>
      </c>
      <c r="D76" s="8">
        <f>(50+269)-76.5-24-168.5</f>
        <v>50</v>
      </c>
      <c r="E76" s="8">
        <f>50.009+93.391-0.7</f>
        <v>142.70000000000002</v>
      </c>
      <c r="F76" s="8">
        <f>(111.631+46.269)+10+75.6-1.172</f>
        <v>242.328</v>
      </c>
      <c r="G76" s="8">
        <f t="shared" ref="G76:N76" si="40">(111.631+46.269)</f>
        <v>157.9</v>
      </c>
      <c r="H76" s="8">
        <f t="shared" si="40"/>
        <v>157.9</v>
      </c>
      <c r="I76" s="8">
        <f t="shared" si="40"/>
        <v>157.9</v>
      </c>
      <c r="J76" s="8">
        <f t="shared" si="40"/>
        <v>157.9</v>
      </c>
      <c r="K76" s="8">
        <f t="shared" si="40"/>
        <v>157.9</v>
      </c>
      <c r="L76" s="8">
        <f t="shared" si="40"/>
        <v>157.9</v>
      </c>
      <c r="M76" s="8">
        <f t="shared" si="40"/>
        <v>157.9</v>
      </c>
      <c r="N76" s="8">
        <f t="shared" si="40"/>
        <v>157.9</v>
      </c>
      <c r="O76" s="8">
        <f t="shared" si="39"/>
        <v>1698.2280000000003</v>
      </c>
    </row>
    <row r="77" spans="1:15">
      <c r="A77" s="32" t="s">
        <v>29</v>
      </c>
      <c r="B77" s="29" t="s">
        <v>30</v>
      </c>
      <c r="C77" s="1" t="s">
        <v>6</v>
      </c>
      <c r="D77" s="6">
        <f t="shared" ref="D77" si="41">D78+D79+D80</f>
        <v>321.89499999999998</v>
      </c>
      <c r="E77" s="6">
        <f>E78+E79+E80</f>
        <v>919.50400000000013</v>
      </c>
      <c r="F77" s="6">
        <f t="shared" ref="F77:N77" si="42">F78+F79+F80</f>
        <v>1760</v>
      </c>
      <c r="G77" s="6">
        <f t="shared" si="42"/>
        <v>980</v>
      </c>
      <c r="H77" s="6">
        <f t="shared" si="42"/>
        <v>1200</v>
      </c>
      <c r="I77" s="6">
        <f t="shared" si="42"/>
        <v>1200</v>
      </c>
      <c r="J77" s="6">
        <f t="shared" si="42"/>
        <v>1200</v>
      </c>
      <c r="K77" s="6">
        <f t="shared" si="42"/>
        <v>1200</v>
      </c>
      <c r="L77" s="6">
        <f t="shared" si="42"/>
        <v>1200</v>
      </c>
      <c r="M77" s="6">
        <f t="shared" si="42"/>
        <v>1200</v>
      </c>
      <c r="N77" s="6">
        <f t="shared" si="42"/>
        <v>1200</v>
      </c>
      <c r="O77" s="6">
        <f>O78+O79+O80</f>
        <v>12381.399000000001</v>
      </c>
    </row>
    <row r="78" spans="1:15" ht="30">
      <c r="A78" s="33"/>
      <c r="B78" s="30"/>
      <c r="C78" s="1" t="s">
        <v>7</v>
      </c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>
        <f>SUM(D78:N78)</f>
        <v>0</v>
      </c>
    </row>
    <row r="79" spans="1:15">
      <c r="A79" s="33"/>
      <c r="B79" s="30"/>
      <c r="C79" s="1" t="s">
        <v>8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>
        <f t="shared" ref="O79:O80" si="43">SUM(D79:N79)</f>
        <v>0</v>
      </c>
    </row>
    <row r="80" spans="1:15">
      <c r="A80" s="34"/>
      <c r="B80" s="31"/>
      <c r="C80" s="18" t="s">
        <v>21</v>
      </c>
      <c r="D80" s="6">
        <f>(434+4.34)-116.445</f>
        <v>321.89499999999998</v>
      </c>
      <c r="E80" s="6">
        <f>1539.9-620.396</f>
        <v>919.50400000000013</v>
      </c>
      <c r="F80" s="6">
        <v>1760</v>
      </c>
      <c r="G80" s="6">
        <v>980</v>
      </c>
      <c r="H80" s="6">
        <v>1200</v>
      </c>
      <c r="I80" s="6">
        <v>1200</v>
      </c>
      <c r="J80" s="6">
        <v>1200</v>
      </c>
      <c r="K80" s="6">
        <v>1200</v>
      </c>
      <c r="L80" s="6">
        <v>1200</v>
      </c>
      <c r="M80" s="6">
        <v>1200</v>
      </c>
      <c r="N80" s="6">
        <v>1200</v>
      </c>
      <c r="O80" s="6">
        <f t="shared" si="43"/>
        <v>12381.399000000001</v>
      </c>
    </row>
    <row r="81" spans="1:15">
      <c r="A81" s="32" t="s">
        <v>32</v>
      </c>
      <c r="B81" s="29" t="s">
        <v>31</v>
      </c>
      <c r="C81" s="1" t="s">
        <v>6</v>
      </c>
      <c r="D81" s="6">
        <f t="shared" ref="D81" si="44">D82+D83+D84</f>
        <v>1106.3499999999999</v>
      </c>
      <c r="E81" s="6">
        <f>E82+E83+E84</f>
        <v>0</v>
      </c>
      <c r="F81" s="6">
        <f t="shared" ref="F81:N81" si="45">F82+F83+F84</f>
        <v>0</v>
      </c>
      <c r="G81" s="6">
        <f t="shared" si="45"/>
        <v>0</v>
      </c>
      <c r="H81" s="6">
        <f t="shared" si="45"/>
        <v>0</v>
      </c>
      <c r="I81" s="6">
        <f t="shared" si="45"/>
        <v>0</v>
      </c>
      <c r="J81" s="6">
        <f t="shared" si="45"/>
        <v>0</v>
      </c>
      <c r="K81" s="6">
        <f t="shared" si="45"/>
        <v>0</v>
      </c>
      <c r="L81" s="6">
        <f t="shared" si="45"/>
        <v>0</v>
      </c>
      <c r="M81" s="6">
        <f t="shared" si="45"/>
        <v>0</v>
      </c>
      <c r="N81" s="6">
        <f t="shared" si="45"/>
        <v>0</v>
      </c>
      <c r="O81" s="6">
        <f>O82+O83+O84</f>
        <v>1106.3499999999999</v>
      </c>
    </row>
    <row r="82" spans="1:15" ht="30">
      <c r="A82" s="33"/>
      <c r="B82" s="30"/>
      <c r="C82" s="1" t="s">
        <v>7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>
        <f>SUM(D82:N82)</f>
        <v>0</v>
      </c>
    </row>
    <row r="83" spans="1:15">
      <c r="A83" s="33"/>
      <c r="B83" s="30"/>
      <c r="C83" s="1" t="s">
        <v>8</v>
      </c>
      <c r="D83" s="6">
        <v>1050.53</v>
      </c>
      <c r="E83" s="6"/>
      <c r="F83" s="6"/>
      <c r="G83" s="6"/>
      <c r="H83" s="6"/>
      <c r="I83" s="6"/>
      <c r="J83" s="6"/>
      <c r="K83" s="6"/>
      <c r="L83" s="6"/>
      <c r="M83" s="6"/>
      <c r="N83" s="6"/>
      <c r="O83" s="6">
        <f t="shared" ref="O83:O84" si="46">SUM(D83:N83)</f>
        <v>1050.53</v>
      </c>
    </row>
    <row r="84" spans="1:15">
      <c r="A84" s="34"/>
      <c r="B84" s="31"/>
      <c r="C84" s="18" t="s">
        <v>21</v>
      </c>
      <c r="D84" s="6">
        <v>55.82</v>
      </c>
      <c r="E84" s="6"/>
      <c r="F84" s="6"/>
      <c r="G84" s="6"/>
      <c r="H84" s="6"/>
      <c r="I84" s="6"/>
      <c r="J84" s="6"/>
      <c r="K84" s="6"/>
      <c r="L84" s="6"/>
      <c r="M84" s="6"/>
      <c r="N84" s="6"/>
      <c r="O84" s="6">
        <f t="shared" si="46"/>
        <v>55.82</v>
      </c>
    </row>
    <row r="85" spans="1:15" ht="69.75" customHeight="1">
      <c r="A85" s="35" t="s">
        <v>50</v>
      </c>
      <c r="B85" s="38" t="s">
        <v>53</v>
      </c>
      <c r="C85" s="1" t="s">
        <v>6</v>
      </c>
      <c r="D85" s="16">
        <f>D86+D87</f>
        <v>0</v>
      </c>
      <c r="E85" s="16">
        <f t="shared" ref="E85:N85" si="47">E86+E87</f>
        <v>682.51600000000008</v>
      </c>
      <c r="F85" s="16">
        <f t="shared" si="47"/>
        <v>0</v>
      </c>
      <c r="G85" s="16">
        <f t="shared" si="47"/>
        <v>0</v>
      </c>
      <c r="H85" s="16">
        <f t="shared" si="47"/>
        <v>0</v>
      </c>
      <c r="I85" s="16">
        <f t="shared" si="47"/>
        <v>0</v>
      </c>
      <c r="J85" s="16">
        <f t="shared" si="47"/>
        <v>0</v>
      </c>
      <c r="K85" s="16">
        <f t="shared" si="47"/>
        <v>0</v>
      </c>
      <c r="L85" s="16">
        <f t="shared" si="47"/>
        <v>0</v>
      </c>
      <c r="M85" s="16">
        <f t="shared" si="47"/>
        <v>0</v>
      </c>
      <c r="N85" s="16">
        <f t="shared" si="47"/>
        <v>0</v>
      </c>
      <c r="O85" s="16">
        <f>O86+O87</f>
        <v>682.51600000000008</v>
      </c>
    </row>
    <row r="86" spans="1:15" ht="53.25" customHeight="1">
      <c r="A86" s="36"/>
      <c r="B86" s="39"/>
      <c r="C86" s="1" t="s">
        <v>8</v>
      </c>
      <c r="D86" s="16"/>
      <c r="E86" s="16">
        <v>331.51600000000002</v>
      </c>
      <c r="F86" s="16"/>
      <c r="G86" s="16"/>
      <c r="H86" s="16"/>
      <c r="I86" s="16"/>
      <c r="J86" s="16"/>
      <c r="K86" s="16"/>
      <c r="L86" s="16"/>
      <c r="M86" s="16"/>
      <c r="N86" s="16"/>
      <c r="O86" s="16">
        <f>SUM(D86:N86)</f>
        <v>331.51600000000002</v>
      </c>
    </row>
    <row r="87" spans="1:15" ht="18" customHeight="1">
      <c r="A87" s="37"/>
      <c r="B87" s="40"/>
      <c r="C87" s="1" t="s">
        <v>21</v>
      </c>
      <c r="D87" s="16"/>
      <c r="E87" s="16">
        <v>351</v>
      </c>
      <c r="F87" s="16"/>
      <c r="G87" s="16"/>
      <c r="H87" s="16"/>
      <c r="I87" s="16"/>
      <c r="J87" s="16"/>
      <c r="K87" s="16"/>
      <c r="L87" s="16"/>
      <c r="M87" s="16"/>
      <c r="N87" s="16"/>
      <c r="O87" s="16">
        <f>SUM(D87:N87)</f>
        <v>351</v>
      </c>
    </row>
    <row r="88" spans="1:15" ht="52.5" customHeight="1">
      <c r="A88" s="26" t="s">
        <v>51</v>
      </c>
      <c r="B88" s="29" t="s">
        <v>52</v>
      </c>
      <c r="C88" s="1" t="s">
        <v>6</v>
      </c>
      <c r="D88" s="6">
        <f t="shared" ref="D88" si="48">D89+D90+D91</f>
        <v>0</v>
      </c>
      <c r="E88" s="6">
        <f>E89+E90+E91</f>
        <v>303.10000000000002</v>
      </c>
      <c r="F88" s="6">
        <f t="shared" ref="F88:N88" si="49">F89+F90+F91</f>
        <v>0</v>
      </c>
      <c r="G88" s="6">
        <f t="shared" si="49"/>
        <v>0</v>
      </c>
      <c r="H88" s="6">
        <f t="shared" si="49"/>
        <v>0</v>
      </c>
      <c r="I88" s="6">
        <f t="shared" si="49"/>
        <v>0</v>
      </c>
      <c r="J88" s="6">
        <f t="shared" si="49"/>
        <v>0</v>
      </c>
      <c r="K88" s="6">
        <f t="shared" si="49"/>
        <v>0</v>
      </c>
      <c r="L88" s="6">
        <f t="shared" si="49"/>
        <v>0</v>
      </c>
      <c r="M88" s="6">
        <f t="shared" si="49"/>
        <v>0</v>
      </c>
      <c r="N88" s="6">
        <f t="shared" si="49"/>
        <v>0</v>
      </c>
      <c r="O88" s="6">
        <f>O89+O90+O91</f>
        <v>303.10000000000002</v>
      </c>
    </row>
    <row r="89" spans="1:15" ht="48" customHeight="1">
      <c r="A89" s="27"/>
      <c r="B89" s="30"/>
      <c r="C89" s="1" t="s">
        <v>7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>
        <f>SUM(D89:N89)</f>
        <v>0</v>
      </c>
    </row>
    <row r="90" spans="1:15" ht="100.5" customHeight="1">
      <c r="A90" s="27"/>
      <c r="B90" s="30"/>
      <c r="C90" s="1" t="s">
        <v>8</v>
      </c>
      <c r="D90" s="6"/>
      <c r="E90" s="6">
        <v>300</v>
      </c>
      <c r="F90" s="6"/>
      <c r="G90" s="6"/>
      <c r="H90" s="6"/>
      <c r="I90" s="6"/>
      <c r="J90" s="6"/>
      <c r="K90" s="6"/>
      <c r="L90" s="6"/>
      <c r="M90" s="6"/>
      <c r="N90" s="6"/>
      <c r="O90" s="6">
        <f t="shared" ref="O90:O91" si="50">SUM(D90:N90)</f>
        <v>300</v>
      </c>
    </row>
    <row r="91" spans="1:15" ht="54.75" customHeight="1">
      <c r="A91" s="28"/>
      <c r="B91" s="31"/>
      <c r="C91" s="18" t="s">
        <v>21</v>
      </c>
      <c r="D91" s="6"/>
      <c r="E91" s="6">
        <v>3.1</v>
      </c>
      <c r="F91" s="6"/>
      <c r="G91" s="6"/>
      <c r="H91" s="6"/>
      <c r="I91" s="6"/>
      <c r="J91" s="6"/>
      <c r="K91" s="6"/>
      <c r="L91" s="6"/>
      <c r="M91" s="6"/>
      <c r="N91" s="6"/>
      <c r="O91" s="6">
        <f t="shared" si="50"/>
        <v>3.1</v>
      </c>
    </row>
    <row r="92" spans="1:15" ht="63.75" customHeight="1">
      <c r="A92" s="26" t="s">
        <v>55</v>
      </c>
      <c r="B92" s="29" t="s">
        <v>54</v>
      </c>
      <c r="C92" s="1" t="s">
        <v>6</v>
      </c>
      <c r="D92" s="6">
        <f t="shared" ref="D92" si="51">D93+D94+D95</f>
        <v>0</v>
      </c>
      <c r="E92" s="6">
        <f>E93+E94+E95</f>
        <v>0</v>
      </c>
      <c r="F92" s="6">
        <f t="shared" ref="F92:N92" si="52">F93+F94+F95</f>
        <v>303.10000000000002</v>
      </c>
      <c r="G92" s="6">
        <f t="shared" si="52"/>
        <v>0</v>
      </c>
      <c r="H92" s="6">
        <f t="shared" si="52"/>
        <v>0</v>
      </c>
      <c r="I92" s="6">
        <f t="shared" si="52"/>
        <v>0</v>
      </c>
      <c r="J92" s="6">
        <f t="shared" si="52"/>
        <v>0</v>
      </c>
      <c r="K92" s="6">
        <f t="shared" si="52"/>
        <v>0</v>
      </c>
      <c r="L92" s="6">
        <f t="shared" si="52"/>
        <v>0</v>
      </c>
      <c r="M92" s="6">
        <f t="shared" si="52"/>
        <v>0</v>
      </c>
      <c r="N92" s="6">
        <f t="shared" si="52"/>
        <v>0</v>
      </c>
      <c r="O92" s="6">
        <f>O93+O94+O95</f>
        <v>303.10000000000002</v>
      </c>
    </row>
    <row r="93" spans="1:15" ht="69" customHeight="1">
      <c r="A93" s="27"/>
      <c r="B93" s="30"/>
      <c r="C93" s="1" t="s">
        <v>7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>
        <f>SUM(D93:N93)</f>
        <v>0</v>
      </c>
    </row>
    <row r="94" spans="1:15" ht="70.5" customHeight="1">
      <c r="A94" s="27"/>
      <c r="B94" s="30"/>
      <c r="C94" s="1" t="s">
        <v>8</v>
      </c>
      <c r="D94" s="6"/>
      <c r="E94" s="6"/>
      <c r="F94" s="6">
        <v>300</v>
      </c>
      <c r="G94" s="6"/>
      <c r="H94" s="6"/>
      <c r="I94" s="6"/>
      <c r="J94" s="6"/>
      <c r="K94" s="6"/>
      <c r="L94" s="6"/>
      <c r="M94" s="6"/>
      <c r="N94" s="6"/>
      <c r="O94" s="6">
        <f>SUM(D94:N94)</f>
        <v>300</v>
      </c>
    </row>
    <row r="95" spans="1:15" ht="51.75" customHeight="1">
      <c r="A95" s="28"/>
      <c r="B95" s="31"/>
      <c r="C95" s="18" t="s">
        <v>21</v>
      </c>
      <c r="D95" s="6"/>
      <c r="E95" s="6"/>
      <c r="F95" s="6">
        <v>3.1</v>
      </c>
      <c r="G95" s="6"/>
      <c r="H95" s="6"/>
      <c r="I95" s="6"/>
      <c r="J95" s="6"/>
      <c r="K95" s="6"/>
      <c r="L95" s="6"/>
      <c r="M95" s="6"/>
      <c r="N95" s="6"/>
      <c r="O95" s="6">
        <f>SUM(D95:N95)</f>
        <v>3.1</v>
      </c>
    </row>
    <row r="96" spans="1:15" s="10" customFormat="1" ht="36.75" customHeight="1">
      <c r="A96" s="35" t="s">
        <v>56</v>
      </c>
      <c r="B96" s="38" t="s">
        <v>62</v>
      </c>
      <c r="C96" s="1" t="s">
        <v>6</v>
      </c>
      <c r="D96" s="16">
        <f>D98+D99+D97</f>
        <v>0</v>
      </c>
      <c r="E96" s="16">
        <f t="shared" ref="E96:G96" si="53">E98+E99+E97</f>
        <v>0</v>
      </c>
      <c r="F96" s="16">
        <f t="shared" si="53"/>
        <v>26145.95</v>
      </c>
      <c r="G96" s="16">
        <f t="shared" si="53"/>
        <v>0</v>
      </c>
      <c r="H96" s="16">
        <f>H98+H99+H97</f>
        <v>0</v>
      </c>
      <c r="I96" s="16">
        <f t="shared" ref="I96:M96" si="54">I98+I99+I97</f>
        <v>0</v>
      </c>
      <c r="J96" s="16">
        <f t="shared" si="54"/>
        <v>0</v>
      </c>
      <c r="K96" s="16">
        <f t="shared" si="54"/>
        <v>0</v>
      </c>
      <c r="L96" s="16">
        <f t="shared" si="54"/>
        <v>0</v>
      </c>
      <c r="M96" s="16">
        <f t="shared" si="54"/>
        <v>0</v>
      </c>
      <c r="N96" s="16">
        <f>N98+N99+N97</f>
        <v>0</v>
      </c>
      <c r="O96" s="16">
        <f>O98+O99+O97</f>
        <v>26145.95</v>
      </c>
    </row>
    <row r="97" spans="1:15" s="10" customFormat="1" ht="44.25" customHeight="1">
      <c r="A97" s="36"/>
      <c r="B97" s="39"/>
      <c r="C97" s="1" t="s">
        <v>7</v>
      </c>
      <c r="D97" s="16"/>
      <c r="E97" s="16"/>
      <c r="F97" s="16">
        <v>18227.8</v>
      </c>
      <c r="G97" s="16"/>
      <c r="H97" s="16"/>
      <c r="I97" s="16"/>
      <c r="J97" s="16"/>
      <c r="K97" s="16"/>
      <c r="L97" s="16"/>
      <c r="M97" s="16"/>
      <c r="N97" s="16"/>
      <c r="O97" s="16">
        <f>SUM(D97:N97)</f>
        <v>18227.8</v>
      </c>
    </row>
    <row r="98" spans="1:15" s="10" customFormat="1" ht="41.25" customHeight="1">
      <c r="A98" s="36"/>
      <c r="B98" s="39"/>
      <c r="C98" s="1" t="s">
        <v>8</v>
      </c>
      <c r="D98" s="16"/>
      <c r="E98" s="16"/>
      <c r="F98" s="16">
        <f>4684+1635.1-60+1397.5</f>
        <v>7656.6</v>
      </c>
      <c r="G98" s="16"/>
      <c r="H98" s="16"/>
      <c r="I98" s="16"/>
      <c r="J98" s="16"/>
      <c r="K98" s="16"/>
      <c r="L98" s="16"/>
      <c r="M98" s="16"/>
      <c r="N98" s="16"/>
      <c r="O98" s="16">
        <f t="shared" ref="O98:O99" si="55">SUM(D98:N98)</f>
        <v>7656.6</v>
      </c>
    </row>
    <row r="99" spans="1:15" s="10" customFormat="1" ht="72.75" customHeight="1">
      <c r="A99" s="37"/>
      <c r="B99" s="40"/>
      <c r="C99" s="1" t="s">
        <v>21</v>
      </c>
      <c r="D99" s="16"/>
      <c r="E99" s="16"/>
      <c r="F99" s="16">
        <f>231.6-0.1+16.6-0.7+(13+1.1+0.05)</f>
        <v>261.55</v>
      </c>
      <c r="G99" s="16"/>
      <c r="H99" s="16"/>
      <c r="I99" s="16"/>
      <c r="J99" s="16"/>
      <c r="K99" s="16"/>
      <c r="L99" s="16"/>
      <c r="M99" s="16"/>
      <c r="N99" s="16"/>
      <c r="O99" s="16">
        <f t="shared" si="55"/>
        <v>261.55</v>
      </c>
    </row>
    <row r="100" spans="1:15" s="10" customFormat="1" ht="72.75" customHeight="1">
      <c r="A100" s="35" t="s">
        <v>66</v>
      </c>
      <c r="B100" s="38" t="s">
        <v>67</v>
      </c>
      <c r="C100" s="1" t="s">
        <v>6</v>
      </c>
      <c r="D100" s="16">
        <f>D101+D102+D103</f>
        <v>0</v>
      </c>
      <c r="E100" s="16">
        <f t="shared" ref="E100:N100" si="56">E101+E102+E103</f>
        <v>0</v>
      </c>
      <c r="F100" s="16">
        <f>F101+F102+F103</f>
        <v>60.7</v>
      </c>
      <c r="G100" s="16">
        <f t="shared" si="56"/>
        <v>0</v>
      </c>
      <c r="H100" s="16">
        <f t="shared" si="56"/>
        <v>0</v>
      </c>
      <c r="I100" s="16">
        <f t="shared" si="56"/>
        <v>0</v>
      </c>
      <c r="J100" s="16">
        <f t="shared" si="56"/>
        <v>0</v>
      </c>
      <c r="K100" s="16">
        <f t="shared" si="56"/>
        <v>0</v>
      </c>
      <c r="L100" s="16">
        <f t="shared" si="56"/>
        <v>0</v>
      </c>
      <c r="M100" s="16">
        <f t="shared" si="56"/>
        <v>0</v>
      </c>
      <c r="N100" s="16">
        <f t="shared" si="56"/>
        <v>0</v>
      </c>
      <c r="O100" s="16">
        <f>SUM(D100:N100)</f>
        <v>60.7</v>
      </c>
    </row>
    <row r="101" spans="1:15" s="10" customFormat="1" ht="32.25" customHeight="1">
      <c r="A101" s="36"/>
      <c r="B101" s="39"/>
      <c r="C101" s="1" t="s">
        <v>7</v>
      </c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>
        <f t="shared" ref="O101:O102" si="57">SUM(D101:N101)</f>
        <v>0</v>
      </c>
    </row>
    <row r="102" spans="1:15" s="10" customFormat="1" ht="72.75" customHeight="1">
      <c r="A102" s="36"/>
      <c r="B102" s="39"/>
      <c r="C102" s="1" t="s">
        <v>8</v>
      </c>
      <c r="D102" s="16"/>
      <c r="E102" s="16"/>
      <c r="F102" s="16">
        <v>60</v>
      </c>
      <c r="G102" s="16"/>
      <c r="H102" s="16"/>
      <c r="I102" s="16"/>
      <c r="J102" s="16"/>
      <c r="K102" s="16"/>
      <c r="L102" s="16"/>
      <c r="M102" s="16"/>
      <c r="N102" s="16"/>
      <c r="O102" s="16">
        <f t="shared" si="57"/>
        <v>60</v>
      </c>
    </row>
    <row r="103" spans="1:15" s="10" customFormat="1" ht="57.75" customHeight="1">
      <c r="A103" s="37"/>
      <c r="B103" s="40"/>
      <c r="C103" s="1" t="s">
        <v>21</v>
      </c>
      <c r="D103" s="16"/>
      <c r="E103" s="16"/>
      <c r="F103" s="16">
        <v>0.7</v>
      </c>
      <c r="G103" s="16"/>
      <c r="H103" s="16"/>
      <c r="I103" s="16"/>
      <c r="J103" s="16"/>
      <c r="K103" s="16"/>
      <c r="L103" s="16"/>
      <c r="M103" s="16"/>
      <c r="N103" s="16"/>
      <c r="O103" s="16">
        <f>SUM(D103:N103)</f>
        <v>0.7</v>
      </c>
    </row>
    <row r="104" spans="1:15" ht="23.25" customHeight="1">
      <c r="A104" s="26" t="s">
        <v>57</v>
      </c>
      <c r="B104" s="29" t="s">
        <v>63</v>
      </c>
      <c r="C104" s="18" t="s">
        <v>6</v>
      </c>
      <c r="D104" s="8">
        <f>D105+D106+D107</f>
        <v>0</v>
      </c>
      <c r="E104" s="8">
        <f>E105+E106+E107</f>
        <v>0</v>
      </c>
      <c r="F104" s="8">
        <f>F105+F106+F107</f>
        <v>2959.7</v>
      </c>
      <c r="G104" s="8">
        <f>G105+G106+G107</f>
        <v>0</v>
      </c>
      <c r="H104" s="8">
        <f t="shared" ref="H104:M104" si="58">H105+H106+H107</f>
        <v>0</v>
      </c>
      <c r="I104" s="8">
        <f t="shared" si="58"/>
        <v>0</v>
      </c>
      <c r="J104" s="8">
        <f t="shared" si="58"/>
        <v>0</v>
      </c>
      <c r="K104" s="8">
        <f t="shared" si="58"/>
        <v>0</v>
      </c>
      <c r="L104" s="8">
        <f t="shared" si="58"/>
        <v>0</v>
      </c>
      <c r="M104" s="8">
        <f t="shared" si="58"/>
        <v>0</v>
      </c>
      <c r="N104" s="8">
        <f>N105+N106+N107</f>
        <v>0</v>
      </c>
      <c r="O104" s="8">
        <f>O105+O106+O107</f>
        <v>2959.7</v>
      </c>
    </row>
    <row r="105" spans="1:15" ht="41.25" customHeight="1">
      <c r="A105" s="53"/>
      <c r="B105" s="30"/>
      <c r="C105" s="18" t="s">
        <v>7</v>
      </c>
      <c r="D105" s="8">
        <f>D109+D113+D117</f>
        <v>0</v>
      </c>
      <c r="E105" s="8">
        <f>E109+E113+E117</f>
        <v>0</v>
      </c>
      <c r="F105" s="8">
        <f>F109+F113+F117</f>
        <v>0</v>
      </c>
      <c r="G105" s="8">
        <f t="shared" ref="G105" si="59">G109+G113+G117</f>
        <v>0</v>
      </c>
      <c r="H105" s="8">
        <f>H109+H113+H117</f>
        <v>0</v>
      </c>
      <c r="I105" s="8">
        <f t="shared" ref="I105:M105" si="60">I109+I113+I117</f>
        <v>0</v>
      </c>
      <c r="J105" s="8">
        <f t="shared" si="60"/>
        <v>0</v>
      </c>
      <c r="K105" s="8">
        <f t="shared" si="60"/>
        <v>0</v>
      </c>
      <c r="L105" s="8">
        <f t="shared" si="60"/>
        <v>0</v>
      </c>
      <c r="M105" s="8">
        <f t="shared" si="60"/>
        <v>0</v>
      </c>
      <c r="N105" s="8">
        <f>N109+N113+N117</f>
        <v>0</v>
      </c>
      <c r="O105" s="8">
        <f>SUM(D105:N105)</f>
        <v>0</v>
      </c>
    </row>
    <row r="106" spans="1:15" ht="35.25" customHeight="1">
      <c r="A106" s="53"/>
      <c r="B106" s="30"/>
      <c r="C106" s="18" t="s">
        <v>8</v>
      </c>
      <c r="D106" s="8">
        <f>D110+D114+D118</f>
        <v>0</v>
      </c>
      <c r="E106" s="8">
        <f t="shared" ref="E106:M107" si="61">E110+E114+E118</f>
        <v>0</v>
      </c>
      <c r="F106" s="8">
        <f>F110+F114+F118</f>
        <v>2930</v>
      </c>
      <c r="G106" s="8">
        <f>G110+G114+G118</f>
        <v>0</v>
      </c>
      <c r="H106" s="8">
        <f t="shared" si="61"/>
        <v>0</v>
      </c>
      <c r="I106" s="8">
        <f t="shared" si="61"/>
        <v>0</v>
      </c>
      <c r="J106" s="8">
        <f t="shared" si="61"/>
        <v>0</v>
      </c>
      <c r="K106" s="8">
        <f t="shared" si="61"/>
        <v>0</v>
      </c>
      <c r="L106" s="8">
        <f t="shared" si="61"/>
        <v>0</v>
      </c>
      <c r="M106" s="8">
        <f t="shared" si="61"/>
        <v>0</v>
      </c>
      <c r="N106" s="8">
        <f>N110+N114+N118</f>
        <v>0</v>
      </c>
      <c r="O106" s="8">
        <f>SUM(D106:N106)</f>
        <v>2930</v>
      </c>
    </row>
    <row r="107" spans="1:15" ht="49.5" customHeight="1">
      <c r="A107" s="54"/>
      <c r="B107" s="31"/>
      <c r="C107" s="18" t="s">
        <v>21</v>
      </c>
      <c r="D107" s="8">
        <f>D111+D115+D119</f>
        <v>0</v>
      </c>
      <c r="E107" s="8">
        <f>E111+E115+E119</f>
        <v>0</v>
      </c>
      <c r="F107" s="8">
        <f>F111+F115+F119</f>
        <v>29.700000000000003</v>
      </c>
      <c r="G107" s="8">
        <f t="shared" si="61"/>
        <v>0</v>
      </c>
      <c r="H107" s="8">
        <f t="shared" si="61"/>
        <v>0</v>
      </c>
      <c r="I107" s="8">
        <f t="shared" si="61"/>
        <v>0</v>
      </c>
      <c r="J107" s="8">
        <f t="shared" si="61"/>
        <v>0</v>
      </c>
      <c r="K107" s="8">
        <f t="shared" si="61"/>
        <v>0</v>
      </c>
      <c r="L107" s="8">
        <f t="shared" si="61"/>
        <v>0</v>
      </c>
      <c r="M107" s="8">
        <f t="shared" si="61"/>
        <v>0</v>
      </c>
      <c r="N107" s="8">
        <f>N111+N115+N119</f>
        <v>0</v>
      </c>
      <c r="O107" s="8">
        <f>SUM(D107:N107)</f>
        <v>29.700000000000003</v>
      </c>
    </row>
    <row r="108" spans="1:15" ht="24" customHeight="1">
      <c r="A108" s="55" t="s">
        <v>58</v>
      </c>
      <c r="B108" s="29" t="s">
        <v>59</v>
      </c>
      <c r="C108" s="18" t="s">
        <v>6</v>
      </c>
      <c r="D108" s="8">
        <f>D109+D110+D111</f>
        <v>0</v>
      </c>
      <c r="E108" s="8">
        <f>E109+E110+E111</f>
        <v>0</v>
      </c>
      <c r="F108" s="8">
        <f t="shared" ref="F108:M108" si="62">F109+F110+F111</f>
        <v>1080</v>
      </c>
      <c r="G108" s="8">
        <f>G109+G110+G111</f>
        <v>0</v>
      </c>
      <c r="H108" s="8">
        <f t="shared" si="62"/>
        <v>0</v>
      </c>
      <c r="I108" s="8">
        <f t="shared" si="62"/>
        <v>0</v>
      </c>
      <c r="J108" s="8">
        <f t="shared" si="62"/>
        <v>0</v>
      </c>
      <c r="K108" s="8">
        <f t="shared" si="62"/>
        <v>0</v>
      </c>
      <c r="L108" s="8">
        <f t="shared" si="62"/>
        <v>0</v>
      </c>
      <c r="M108" s="8">
        <f t="shared" si="62"/>
        <v>0</v>
      </c>
      <c r="N108" s="8">
        <f>N109+N110+N111</f>
        <v>0</v>
      </c>
      <c r="O108" s="8">
        <f>O109+O110+O111</f>
        <v>1080</v>
      </c>
    </row>
    <row r="109" spans="1:15" ht="67.5" customHeight="1">
      <c r="A109" s="56"/>
      <c r="B109" s="30"/>
      <c r="C109" s="18" t="s">
        <v>7</v>
      </c>
      <c r="D109" s="8">
        <f>D113+D117+D121</f>
        <v>0</v>
      </c>
      <c r="E109" s="8">
        <f>E113+E117+E121</f>
        <v>0</v>
      </c>
      <c r="F109" s="8">
        <v>0</v>
      </c>
      <c r="G109" s="8"/>
      <c r="H109" s="8"/>
      <c r="I109" s="8"/>
      <c r="J109" s="8"/>
      <c r="K109" s="8"/>
      <c r="L109" s="8"/>
      <c r="M109" s="8"/>
      <c r="N109" s="8"/>
      <c r="O109" s="8">
        <f>SUM(D109:N109)</f>
        <v>0</v>
      </c>
    </row>
    <row r="110" spans="1:15" ht="45" customHeight="1">
      <c r="A110" s="56"/>
      <c r="B110" s="30"/>
      <c r="C110" s="18" t="s">
        <v>8</v>
      </c>
      <c r="D110" s="8">
        <f>D114+D118+D122</f>
        <v>0</v>
      </c>
      <c r="E110" s="8">
        <f t="shared" ref="E110" si="63">E114+E118+E122</f>
        <v>0</v>
      </c>
      <c r="F110" s="8">
        <v>1069.2</v>
      </c>
      <c r="G110" s="8"/>
      <c r="H110" s="8"/>
      <c r="I110" s="8"/>
      <c r="J110" s="8"/>
      <c r="K110" s="8"/>
      <c r="L110" s="8"/>
      <c r="M110" s="8"/>
      <c r="N110" s="8"/>
      <c r="O110" s="8">
        <f t="shared" ref="O110:O111" si="64">SUM(D110:N110)</f>
        <v>1069.2</v>
      </c>
    </row>
    <row r="111" spans="1:15" ht="35.25" customHeight="1">
      <c r="A111" s="57"/>
      <c r="B111" s="31"/>
      <c r="C111" s="18" t="s">
        <v>21</v>
      </c>
      <c r="D111" s="8">
        <f>D115+D119+D123</f>
        <v>0</v>
      </c>
      <c r="E111" s="8">
        <f>E115+E119+E123</f>
        <v>0</v>
      </c>
      <c r="F111" s="8">
        <v>10.8</v>
      </c>
      <c r="G111" s="8"/>
      <c r="H111" s="8"/>
      <c r="I111" s="8"/>
      <c r="J111" s="8"/>
      <c r="K111" s="8"/>
      <c r="L111" s="8"/>
      <c r="M111" s="8"/>
      <c r="N111" s="8"/>
      <c r="O111" s="8">
        <f t="shared" si="64"/>
        <v>10.8</v>
      </c>
    </row>
    <row r="112" spans="1:15" ht="50.25" customHeight="1">
      <c r="A112" s="55" t="s">
        <v>60</v>
      </c>
      <c r="B112" s="29" t="s">
        <v>61</v>
      </c>
      <c r="C112" s="18" t="s">
        <v>6</v>
      </c>
      <c r="D112" s="8">
        <f>D113+D114+D115</f>
        <v>0</v>
      </c>
      <c r="E112" s="8">
        <f>E113+E114+E115</f>
        <v>0</v>
      </c>
      <c r="F112" s="8">
        <f t="shared" ref="F112" si="65">F113+F114+F115</f>
        <v>638.6</v>
      </c>
      <c r="G112" s="8">
        <f>G113+G114+G115</f>
        <v>0</v>
      </c>
      <c r="H112" s="8">
        <f>H113+H114+H115</f>
        <v>0</v>
      </c>
      <c r="I112" s="8">
        <f t="shared" ref="I112:M112" si="66">I113+I114+I115</f>
        <v>0</v>
      </c>
      <c r="J112" s="8">
        <f t="shared" si="66"/>
        <v>0</v>
      </c>
      <c r="K112" s="8">
        <f t="shared" si="66"/>
        <v>0</v>
      </c>
      <c r="L112" s="8">
        <f t="shared" si="66"/>
        <v>0</v>
      </c>
      <c r="M112" s="8">
        <f t="shared" si="66"/>
        <v>0</v>
      </c>
      <c r="N112" s="8">
        <f>N113+N114+N115</f>
        <v>0</v>
      </c>
      <c r="O112" s="8">
        <f>O113+O114+O115</f>
        <v>638.6</v>
      </c>
    </row>
    <row r="113" spans="1:15" ht="45.75" customHeight="1">
      <c r="A113" s="56"/>
      <c r="B113" s="30"/>
      <c r="C113" s="18" t="s">
        <v>7</v>
      </c>
      <c r="D113" s="8">
        <f>D117+D121+D125</f>
        <v>0</v>
      </c>
      <c r="E113" s="8">
        <f>E117+E121+E125</f>
        <v>0</v>
      </c>
      <c r="F113" s="8">
        <v>0</v>
      </c>
      <c r="G113" s="8"/>
      <c r="H113" s="8"/>
      <c r="I113" s="8"/>
      <c r="J113" s="8"/>
      <c r="K113" s="8"/>
      <c r="L113" s="8"/>
      <c r="M113" s="8"/>
      <c r="N113" s="8"/>
      <c r="O113" s="8">
        <f>SUM(D113:N113)</f>
        <v>0</v>
      </c>
    </row>
    <row r="114" spans="1:15" ht="45.75" customHeight="1">
      <c r="A114" s="56"/>
      <c r="B114" s="30"/>
      <c r="C114" s="18" t="s">
        <v>8</v>
      </c>
      <c r="D114" s="8">
        <f>D118+D122+D126</f>
        <v>0</v>
      </c>
      <c r="E114" s="8">
        <f t="shared" ref="E114" si="67">E118+E122+E126</f>
        <v>0</v>
      </c>
      <c r="F114" s="8">
        <v>632.20000000000005</v>
      </c>
      <c r="G114" s="8"/>
      <c r="H114" s="8"/>
      <c r="I114" s="8"/>
      <c r="J114" s="8"/>
      <c r="K114" s="8"/>
      <c r="L114" s="8"/>
      <c r="M114" s="8"/>
      <c r="N114" s="8"/>
      <c r="O114" s="8">
        <f>SUM(D114:N114)</f>
        <v>632.20000000000005</v>
      </c>
    </row>
    <row r="115" spans="1:15" ht="40.5" customHeight="1">
      <c r="A115" s="57"/>
      <c r="B115" s="31"/>
      <c r="C115" s="18" t="s">
        <v>21</v>
      </c>
      <c r="D115" s="8">
        <f>D119+D123+D127</f>
        <v>0</v>
      </c>
      <c r="E115" s="8">
        <f>E119+E123+E127</f>
        <v>0</v>
      </c>
      <c r="F115" s="8">
        <v>6.4</v>
      </c>
      <c r="G115" s="8"/>
      <c r="H115" s="8"/>
      <c r="I115" s="8"/>
      <c r="J115" s="8"/>
      <c r="K115" s="8"/>
      <c r="L115" s="8"/>
      <c r="M115" s="8"/>
      <c r="N115" s="8"/>
      <c r="O115" s="8">
        <f>SUM(D115:N115)</f>
        <v>6.4</v>
      </c>
    </row>
    <row r="116" spans="1:15" ht="61.5" customHeight="1">
      <c r="A116" s="55" t="s">
        <v>64</v>
      </c>
      <c r="B116" s="29" t="s">
        <v>65</v>
      </c>
      <c r="C116" s="18" t="s">
        <v>6</v>
      </c>
      <c r="D116" s="8">
        <f>D117+D118+D119</f>
        <v>0</v>
      </c>
      <c r="E116" s="8">
        <f>E117+E118+E119</f>
        <v>0</v>
      </c>
      <c r="F116" s="8">
        <f t="shared" ref="F116:G116" si="68">F117+F118+F119</f>
        <v>1241.0999999999999</v>
      </c>
      <c r="G116" s="8">
        <f t="shared" si="68"/>
        <v>0</v>
      </c>
      <c r="H116" s="8">
        <f>H117+H118+H119</f>
        <v>0</v>
      </c>
      <c r="I116" s="8">
        <f t="shared" ref="I116:N116" si="69">I117+I118+I119</f>
        <v>0</v>
      </c>
      <c r="J116" s="8">
        <f t="shared" si="69"/>
        <v>0</v>
      </c>
      <c r="K116" s="8">
        <f t="shared" si="69"/>
        <v>0</v>
      </c>
      <c r="L116" s="8">
        <f t="shared" si="69"/>
        <v>0</v>
      </c>
      <c r="M116" s="8">
        <f t="shared" si="69"/>
        <v>0</v>
      </c>
      <c r="N116" s="8">
        <f t="shared" si="69"/>
        <v>0</v>
      </c>
      <c r="O116" s="8">
        <f>O117+O118+O119</f>
        <v>1241.0999999999999</v>
      </c>
    </row>
    <row r="117" spans="1:15" ht="36" customHeight="1">
      <c r="A117" s="56"/>
      <c r="B117" s="30"/>
      <c r="C117" s="18" t="s">
        <v>7</v>
      </c>
      <c r="D117" s="8">
        <f>D121+D125+D129</f>
        <v>0</v>
      </c>
      <c r="E117" s="8">
        <f>E121+E125+E129</f>
        <v>0</v>
      </c>
      <c r="F117" s="8">
        <v>0</v>
      </c>
      <c r="G117" s="8"/>
      <c r="H117" s="8"/>
      <c r="I117" s="8"/>
      <c r="J117" s="8"/>
      <c r="K117" s="8"/>
      <c r="L117" s="8"/>
      <c r="M117" s="8"/>
      <c r="N117" s="8"/>
      <c r="O117" s="8">
        <f>SUM(D117:N117)</f>
        <v>0</v>
      </c>
    </row>
    <row r="118" spans="1:15" ht="42" customHeight="1">
      <c r="A118" s="56"/>
      <c r="B118" s="30"/>
      <c r="C118" s="18" t="s">
        <v>8</v>
      </c>
      <c r="D118" s="8">
        <f>D122+D126+D130</f>
        <v>0</v>
      </c>
      <c r="E118" s="8">
        <f t="shared" ref="E118" si="70">E122+E126+E130</f>
        <v>0</v>
      </c>
      <c r="F118" s="8">
        <v>1228.5999999999999</v>
      </c>
      <c r="G118" s="8"/>
      <c r="H118" s="8"/>
      <c r="I118" s="8"/>
      <c r="J118" s="8"/>
      <c r="K118" s="8"/>
      <c r="L118" s="8"/>
      <c r="M118" s="8"/>
      <c r="N118" s="8"/>
      <c r="O118" s="8">
        <f t="shared" ref="O118" si="71">SUM(D118:N118)</f>
        <v>1228.5999999999999</v>
      </c>
    </row>
    <row r="119" spans="1:15" ht="46.5" customHeight="1">
      <c r="A119" s="57"/>
      <c r="B119" s="31"/>
      <c r="C119" s="18" t="s">
        <v>21</v>
      </c>
      <c r="D119" s="8">
        <f>D123+D127+D131</f>
        <v>0</v>
      </c>
      <c r="E119" s="8">
        <f>E123+E127+E131</f>
        <v>0</v>
      </c>
      <c r="F119" s="8">
        <v>12.5</v>
      </c>
      <c r="G119" s="8"/>
      <c r="H119" s="8"/>
      <c r="I119" s="8"/>
      <c r="J119" s="8"/>
      <c r="K119" s="8"/>
      <c r="L119" s="8"/>
      <c r="M119" s="8"/>
      <c r="N119" s="8"/>
      <c r="O119" s="8">
        <f>SUM(D119:N119)</f>
        <v>12.5</v>
      </c>
    </row>
    <row r="120" spans="1:15" ht="22.5" customHeight="1">
      <c r="A120" s="26" t="s">
        <v>68</v>
      </c>
      <c r="B120" s="29" t="s">
        <v>69</v>
      </c>
      <c r="C120" s="21" t="s">
        <v>6</v>
      </c>
      <c r="D120" s="9">
        <f>D121+D122+D123</f>
        <v>0</v>
      </c>
      <c r="E120" s="9">
        <f t="shared" ref="E120:N120" si="72">E121+E122+E123</f>
        <v>0</v>
      </c>
      <c r="F120" s="23">
        <f t="shared" si="72"/>
        <v>106.6</v>
      </c>
      <c r="G120" s="23">
        <f t="shared" si="72"/>
        <v>0</v>
      </c>
      <c r="H120" s="23">
        <f t="shared" si="72"/>
        <v>0</v>
      </c>
      <c r="I120" s="23">
        <f t="shared" si="72"/>
        <v>0</v>
      </c>
      <c r="J120" s="23">
        <f t="shared" si="72"/>
        <v>0</v>
      </c>
      <c r="K120" s="23">
        <f t="shared" si="72"/>
        <v>0</v>
      </c>
      <c r="L120" s="23">
        <f t="shared" si="72"/>
        <v>0</v>
      </c>
      <c r="M120" s="23">
        <f t="shared" si="72"/>
        <v>0</v>
      </c>
      <c r="N120" s="23">
        <f t="shared" si="72"/>
        <v>0</v>
      </c>
      <c r="O120" s="23">
        <f>SUM(D120:N120)</f>
        <v>106.6</v>
      </c>
    </row>
    <row r="121" spans="1:15" ht="54.75" customHeight="1">
      <c r="A121" s="53"/>
      <c r="B121" s="30"/>
      <c r="C121" s="21" t="s">
        <v>7</v>
      </c>
      <c r="D121" s="9"/>
      <c r="E121" s="9"/>
      <c r="F121" s="23">
        <v>104.44485</v>
      </c>
      <c r="G121" s="23"/>
      <c r="H121" s="23"/>
      <c r="I121" s="23"/>
      <c r="J121" s="23"/>
      <c r="K121" s="23"/>
      <c r="L121" s="23"/>
      <c r="M121" s="23"/>
      <c r="N121" s="23"/>
      <c r="O121" s="23">
        <f>SUM(D121:N121)</f>
        <v>104.44485</v>
      </c>
    </row>
    <row r="122" spans="1:15" ht="38.25" customHeight="1">
      <c r="A122" s="53"/>
      <c r="B122" s="30"/>
      <c r="C122" s="21" t="s">
        <v>8</v>
      </c>
      <c r="D122" s="9"/>
      <c r="E122" s="9"/>
      <c r="F122" s="23">
        <v>1.05515</v>
      </c>
      <c r="G122" s="23"/>
      <c r="H122" s="23"/>
      <c r="I122" s="23"/>
      <c r="J122" s="23"/>
      <c r="K122" s="23"/>
      <c r="L122" s="23"/>
      <c r="M122" s="23"/>
      <c r="N122" s="23"/>
      <c r="O122" s="23">
        <f t="shared" ref="O122:O123" si="73">SUM(D122:N122)</f>
        <v>1.05515</v>
      </c>
    </row>
    <row r="123" spans="1:15" ht="39.75" customHeight="1">
      <c r="A123" s="54"/>
      <c r="B123" s="31"/>
      <c r="C123" s="21" t="s">
        <v>21</v>
      </c>
      <c r="D123" s="9"/>
      <c r="E123" s="9"/>
      <c r="F123" s="23">
        <v>1.1000000000000001</v>
      </c>
      <c r="G123" s="23"/>
      <c r="H123" s="23"/>
      <c r="I123" s="23"/>
      <c r="J123" s="23"/>
      <c r="K123" s="23"/>
      <c r="L123" s="23"/>
      <c r="M123" s="23"/>
      <c r="N123" s="23"/>
      <c r="O123" s="23">
        <f t="shared" si="73"/>
        <v>1.1000000000000001</v>
      </c>
    </row>
  </sheetData>
  <mergeCells count="61">
    <mergeCell ref="D6:O6"/>
    <mergeCell ref="A9:A12"/>
    <mergeCell ref="B9:B12"/>
    <mergeCell ref="A120:A123"/>
    <mergeCell ref="B120:B123"/>
    <mergeCell ref="A21:A24"/>
    <mergeCell ref="B21:B24"/>
    <mergeCell ref="A6:A8"/>
    <mergeCell ref="B6:B8"/>
    <mergeCell ref="C6:C8"/>
    <mergeCell ref="A25:A28"/>
    <mergeCell ref="B25:B28"/>
    <mergeCell ref="A29:A32"/>
    <mergeCell ref="B29:B32"/>
    <mergeCell ref="A33:A36"/>
    <mergeCell ref="B33:B36"/>
    <mergeCell ref="A13:A16"/>
    <mergeCell ref="B13:B16"/>
    <mergeCell ref="A17:A20"/>
    <mergeCell ref="B17:B20"/>
    <mergeCell ref="A61:A64"/>
    <mergeCell ref="B61:B64"/>
    <mergeCell ref="A37:A40"/>
    <mergeCell ref="B37:B40"/>
    <mergeCell ref="A41:A44"/>
    <mergeCell ref="B41:B44"/>
    <mergeCell ref="A45:A48"/>
    <mergeCell ref="B45:B48"/>
    <mergeCell ref="A49:A52"/>
    <mergeCell ref="B49:B52"/>
    <mergeCell ref="A53:A56"/>
    <mergeCell ref="B53:B56"/>
    <mergeCell ref="B57:B60"/>
    <mergeCell ref="A65:A68"/>
    <mergeCell ref="B65:B68"/>
    <mergeCell ref="A69:A72"/>
    <mergeCell ref="B69:B72"/>
    <mergeCell ref="A73:A76"/>
    <mergeCell ref="B73:B76"/>
    <mergeCell ref="A77:A80"/>
    <mergeCell ref="B77:B80"/>
    <mergeCell ref="A81:A84"/>
    <mergeCell ref="B81:B84"/>
    <mergeCell ref="A85:A87"/>
    <mergeCell ref="B85:B87"/>
    <mergeCell ref="A88:A91"/>
    <mergeCell ref="B88:B91"/>
    <mergeCell ref="A92:A95"/>
    <mergeCell ref="B92:B95"/>
    <mergeCell ref="A96:A99"/>
    <mergeCell ref="B96:B99"/>
    <mergeCell ref="A112:A115"/>
    <mergeCell ref="B112:B115"/>
    <mergeCell ref="A116:A119"/>
    <mergeCell ref="B116:B119"/>
    <mergeCell ref="A100:A103"/>
    <mergeCell ref="B100:B103"/>
    <mergeCell ref="A104:A107"/>
    <mergeCell ref="B104:B107"/>
    <mergeCell ref="A108:A111"/>
    <mergeCell ref="B108:B111"/>
  </mergeCells>
  <pageMargins left="0.59055118110236227" right="0.19685039370078741" top="0.19685039370078741" bottom="0.19685039370078741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п.5.2.4 от 25.11 до 2030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2022-11-30T05:57:03Z</cp:lastPrinted>
  <dcterms:created xsi:type="dcterms:W3CDTF">2019-10-24T05:40:06Z</dcterms:created>
  <dcterms:modified xsi:type="dcterms:W3CDTF">2022-12-02T12:20:15Z</dcterms:modified>
</cp:coreProperties>
</file>